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LoganLambert\Desktop\Tesla Documentation\"/>
    </mc:Choice>
  </mc:AlternateContent>
  <xr:revisionPtr revIDLastSave="0" documentId="8_{F4E1DCF9-EBEC-4C4F-9C8C-32C2B4C0300B}" xr6:coauthVersionLast="47" xr6:coauthVersionMax="47" xr10:uidLastSave="{00000000-0000-0000-0000-000000000000}"/>
  <workbookProtection lockStructure="1"/>
  <bookViews>
    <workbookView xWindow="-120" yWindow="-120" windowWidth="29040" windowHeight="17520" activeTab="2" xr2:uid="{89566446-246C-43FE-8B48-B297632D1362}"/>
  </bookViews>
  <sheets>
    <sheet name="START HERE" sheetId="1" r:id="rId1"/>
    <sheet name="Project Details" sheetId="14" r:id="rId2"/>
    <sheet name="Site Layout Checklist" sheetId="27" r:id="rId3"/>
    <sheet name="Archetypes" sheetId="25" state="hidden" r:id="rId4"/>
    <sheet name="List 2" sheetId="24" state="hidden" r:id="rId5"/>
    <sheet name="Custom Warranty Modeling Inputs" sheetId="22" state="hidden" r:id="rId6"/>
    <sheet name="Exhibit 7 - MG Functional Spec" sheetId="28" state="hidden" r:id="rId7"/>
    <sheet name="Exhibit 8 - MG SOW" sheetId="29" state="hidden" r:id="rId8"/>
    <sheet name="List 1" sheetId="7" state="hidden" r:id="rId9"/>
  </sheets>
  <definedNames>
    <definedName name="_xlnm._FilterDatabase" localSheetId="8" hidden="1">'List 1'!$AA$3:$AC$27</definedName>
    <definedName name="_Order1" hidden="1">255</definedName>
    <definedName name="_Order2" hidden="1">255</definedName>
    <definedName name="a">#REF!</definedName>
    <definedName name="active_case">#REF!</definedName>
    <definedName name="active_case_margins">#REF!</definedName>
    <definedName name="active_case_outputs">#REF!</definedName>
    <definedName name="ArchDiagram">INDEX(Archetypes!$D$3:$D$7,MATCH('START HERE'!$D$53,Archetypes!$B$3:$B$7,0))</definedName>
    <definedName name="Archetype_1">"Picture 1"</definedName>
    <definedName name="Archetype_2">"Picture 3"</definedName>
    <definedName name="Archetype_3">"Picture 2"</definedName>
    <definedName name="Archetype_4">"Picture 4"</definedName>
    <definedName name="Archetype_5">"Picture 2"</definedName>
    <definedName name="C_rate">#REF!</definedName>
    <definedName name="case_1" localSheetId="6">#REF!</definedName>
    <definedName name="case_1">#REF!</definedName>
    <definedName name="case_2" localSheetId="6">#REF!</definedName>
    <definedName name="case_2">#REF!</definedName>
    <definedName name="Cases">#REF!</definedName>
    <definedName name="CBWorkbookPriority" hidden="1">-1959525162</definedName>
    <definedName name="choicee" localSheetId="6">INDIRECT(#REF!)</definedName>
    <definedName name="choicee">INDIRECT(#REF!)</definedName>
    <definedName name="choiceee">INDIRECT(#REF!)</definedName>
    <definedName name="choiceeee">INDIRECT(+#REF!)</definedName>
    <definedName name="choiceeeee">INDIRECT(#REF!)</definedName>
    <definedName name="Constraint">#REF!</definedName>
    <definedName name="Customer_required_System_Energy_at_LV">#REF!</definedName>
    <definedName name="CustomMP">#REF!,#REF!,#REF!,#REF!</definedName>
    <definedName name="dan" localSheetId="6">INDIRECT(#REF!)</definedName>
    <definedName name="dan">INDIRECT(#REF!)</definedName>
    <definedName name="Default_BESS_Transformer_Negative_sequence_value" localSheetId="6">VLOOKUP(#REF!,#REF!,3,FALSE)</definedName>
    <definedName name="Default_BESS_Transformer_Negative_sequence_value">VLOOKUP(#REF!,#REF!,3,FALSE)</definedName>
    <definedName name="Default_BESS_Transformer_Positive_sequence_value" localSheetId="6">VLOOKUP(#REF!,#REF!,2,FALSE)</definedName>
    <definedName name="Default_BESS_Transformer_Positive_sequence_value">VLOOKUP(#REF!,#REF!,2,FALSE)</definedName>
    <definedName name="Default_BESS_Transformer_Zero_sequence_value" localSheetId="6">VLOOKUP(#REF!,#REF!,4,FALSE)</definedName>
    <definedName name="Default_BESS_Transformer_Zero_sequence_value">VLOOKUP(#REF!,#REF!,4,FALSE)</definedName>
    <definedName name="Default_DER_Negative_Sequence_value" localSheetId="6">VLOOKUP(#REF!,#REF!,3,FALSE)</definedName>
    <definedName name="Default_DER_Negative_Sequence_value">VLOOKUP(#REF!,#REF!,3,FALSE)</definedName>
    <definedName name="Default_DER_Positive_Sequence_value" localSheetId="6">VLOOKUP(#REF!,#REF!,2,FALSE)</definedName>
    <definedName name="Default_DER_Positive_Sequence_value">VLOOKUP(#REF!,#REF!,2,FALSE)</definedName>
    <definedName name="Default_DER_Transformer_Negative_Sequence_value" localSheetId="6">VLOOKUP(#REF!,#REF!,3,FALSE)</definedName>
    <definedName name="Default_DER_Transformer_Negative_Sequence_value">VLOOKUP(#REF!,#REF!,3,FALSE)</definedName>
    <definedName name="Default_DER_Transformer_Positive_Sequence_value">VLOOKUP(#REF!,#REF!,2,FALSE)</definedName>
    <definedName name="Default_DER_Transformer_Zero_Sequence_value">VLOOKUP(#REF!,#REF!,4,FALSE)</definedName>
    <definedName name="Default_DER_Zero_Sequence_value">VLOOKUP(#REF!,#REF!,4,FALSE)</definedName>
    <definedName name="Default_Generator_Negative_sequence_value">VLOOKUP(#REF!,#REF!,3,FALSE)</definedName>
    <definedName name="Default_Generator_Positive_sequence_value">VLOOKUP(#REF!,#REF!,2,FALSE)</definedName>
    <definedName name="Default_Generator_Transformer_Negative_sequence_value">VLOOKUP(#REF!,#REF!,3,FALSE)</definedName>
    <definedName name="Default_Generator_Transformer_Positive_sequence_value">VLOOKUP(#REF!,#REF!,2,FALSE)</definedName>
    <definedName name="Default_Generator_Transformer_Zero_sequence_value">VLOOKUP(#REF!,#REF!,4,FALSE)</definedName>
    <definedName name="Default_Generator_Zero_sequence_value">VLOOKUP(#REF!,#REF!,4,FALSE)</definedName>
    <definedName name="Default_PV_Negative_sequence_value">VLOOKUP(#REF!,#REF!,3,FALSE)</definedName>
    <definedName name="Default_PV_Positive_sequence_value">VLOOKUP(#REF!,#REF!,2,FALSE)</definedName>
    <definedName name="Default_PV_Transformer_Negative_Sequence_value">VLOOKUP(#REF!,#REF!,3,FALSE)</definedName>
    <definedName name="Default_PV_Transformer_Positive_Sequence_value">VLOOKUP(#REF!,#REF!,2,FALSE)</definedName>
    <definedName name="Default_PV_Transformer_Zero_Sequence_value">VLOOKUP(#REF!,#REF!,4,FALSE)</definedName>
    <definedName name="Default_PV_Zero_sequence_value">VLOOKUP(#REF!,#REF!,4,FALSE)</definedName>
    <definedName name="Default_single_phase_loads_current_value">VLOOKUP(#REF!,#REF!,2,FALSE)</definedName>
    <definedName name="Default_Utility_Transformer_Negative_Sequence_value">VLOOKUP(#REF!,#REF!,3,FALSE)</definedName>
    <definedName name="Default_Utility_Transformer_Positive_sequence_value">VLOOKUP(#REF!,#REF!,2,FALSE)</definedName>
    <definedName name="Default_Utility_Transformer_Zero_Sequence_value">VLOOKUP(#REF!,#REF!,4,FALSE)</definedName>
    <definedName name="Diagram">VLOOKUP('START HERE'!$D$53,Archetypes!$B:$D,3,0)</definedName>
    <definedName name="dur">#REF!</definedName>
    <definedName name="dura">#REF!</definedName>
    <definedName name="Duration">#REF!</definedName>
    <definedName name="ending_case">#REF!</definedName>
    <definedName name="GT01_">'List 2'!$D$8:$D$24</definedName>
    <definedName name="GT01_EC08">'List 2'!$F$8</definedName>
    <definedName name="GT01_EC09">'List 2'!$F$9:$G$9</definedName>
    <definedName name="GT01_EC10">'List 2'!$F$10:$I$10</definedName>
    <definedName name="GT01_EC11">'List 2'!$F$11:$J$11</definedName>
    <definedName name="GT01_EC12">'List 2'!$F$12:$K$12</definedName>
    <definedName name="GT01_EC13">'List 2'!$F$13:$L$13</definedName>
    <definedName name="GT01_EC14">'List 2'!$F$14:$M$14</definedName>
    <definedName name="GT01_EC15">'List 2'!$F$15:$N$15</definedName>
    <definedName name="GT01_EC16">'List 2'!$F$16:$O$16</definedName>
    <definedName name="GT01_EC17">'List 2'!$F$17:$P$17</definedName>
    <definedName name="GT01_EC18">'List 2'!$F$18:$Q$18</definedName>
    <definedName name="GT01_EC19">'List 2'!$F$19:$R$19</definedName>
    <definedName name="GT01_EC20">'List 2'!$F$20:$T$20</definedName>
    <definedName name="GT01_EC21">'List 2'!$F$21:$U$21</definedName>
    <definedName name="GT01_EC22">'List 2'!$F$22:$V$22</definedName>
    <definedName name="GT01_EC23">'List 2'!$F$23:$W$23</definedName>
    <definedName name="GT01_EC24">'List 2'!$F$24:$Y$24</definedName>
    <definedName name="GT02_">'List 2'!$C$29:$C$45</definedName>
    <definedName name="GT02_EC08">'List 2'!$E$28:$N$28</definedName>
    <definedName name="GT02_EC09">'List 2'!$E$29:$P$29</definedName>
    <definedName name="GT02_EC10">'List 2'!$E$30:$S$30</definedName>
    <definedName name="GT02_EC11">'List 2'!$E$31:$U$31</definedName>
    <definedName name="GT02_EC12">'List 2'!$E$32:$X$32</definedName>
    <definedName name="GT02_EC13">'List 2'!$E$33:$Z$33</definedName>
    <definedName name="GT02_EC14">'List 2'!$E$34:$AC$34</definedName>
    <definedName name="GT02_EC15">'List 2'!$E$35:$AF$35</definedName>
    <definedName name="GT02_EC16">'List 2'!$E$36:$AH$36</definedName>
    <definedName name="GT02_EC17">'List 2'!$E$37:$AJ$37</definedName>
    <definedName name="GT02_EC18">'List 2'!$E$38:$AL$38</definedName>
    <definedName name="GT02_EC19">'List 2'!$E$39:$AN$39</definedName>
    <definedName name="GT02_EC20">'List 2'!$E$40:$AQ$40</definedName>
    <definedName name="GT02_EC21">'List 2'!$E$41:$AS$41</definedName>
    <definedName name="GT02_EC22">'List 2'!$E$42:$AU$42</definedName>
    <definedName name="GT02_EC23">'List 2'!$E$43:$AU$43</definedName>
    <definedName name="GT02_EC24">'List 2'!$E$44:$AU$44</definedName>
    <definedName name="Hour">#REF!</definedName>
    <definedName name="HV">#REF!</definedName>
    <definedName name="HV_1">#REF!</definedName>
    <definedName name="HV_POI">#REF!</definedName>
    <definedName name="Installed_kVA_HV">#REF!</definedName>
    <definedName name="Installed_kVA_LV">#REF!</definedName>
    <definedName name="Installed_kVA_MV">#REF!</definedName>
    <definedName name="Installed_kVar_HV">#REF!</definedName>
    <definedName name="Installed_kVar_LV">#REF!</definedName>
    <definedName name="Installed_kVar_MV">#REF!</definedName>
    <definedName name="Installed_kW_HV">#REF!</definedName>
    <definedName name="Installed_kW_LV">#REF!</definedName>
    <definedName name="Installed_kW_MV">#REF!</definedName>
    <definedName name="Installed_kWh_HV">#REF!</definedName>
    <definedName name="Installed_kWh_LV">#REF!</definedName>
    <definedName name="Installed_kWh_MV">#REF!</definedName>
    <definedName name="LV">#REF!</definedName>
    <definedName name="LV_POI">#REF!</definedName>
    <definedName name="margin_output">#REF!</definedName>
    <definedName name="MPcount">#REF!</definedName>
    <definedName name="MPs_total">#REF!</definedName>
    <definedName name="MV">#REF!</definedName>
    <definedName name="MV_POI">#REF!</definedName>
    <definedName name="new" hidden="1">{#N/A,#N/A,TRUE,"Section6";#N/A,#N/A,TRUE,"OHcycles";#N/A,#N/A,TRUE,"OHtiming";#N/A,#N/A,TRUE,"OHcosts";#N/A,#N/A,TRUE,"GTdegradation";#N/A,#N/A,TRUE,"GTperformance";#N/A,#N/A,TRUE,"GraphEquip"}</definedName>
    <definedName name="outputs_range">#REF!</definedName>
    <definedName name="POI">#REF!</definedName>
    <definedName name="POM_Voltage_Level">#REF!</definedName>
    <definedName name="Powerstage_Current">#REF!</definedName>
    <definedName name="_xlnm.Print_Area" localSheetId="6">'Exhibit 7 - MG Functional Spec'!$B$2:$C$24</definedName>
    <definedName name="Product">#REF!</definedName>
    <definedName name="profile_dv" localSheetId="6">INDIRECT(#REF!)</definedName>
    <definedName name="profile_dv">INDIRECT(#REF!)</definedName>
    <definedName name="profile_test">INDIRECT(#REF!)</definedName>
    <definedName name="PS_last_MP">#REF!</definedName>
    <definedName name="PS_max_per_MP">#REF!</definedName>
    <definedName name="PS_most_MP">#REF!</definedName>
    <definedName name="PS_type">#REF!</definedName>
    <definedName name="Qbert">#REF!</definedName>
    <definedName name="Qbert_Energy">#REF!</definedName>
    <definedName name="Qbert_Power">#REF!</definedName>
    <definedName name="Qberts_last_MP">#REF!</definedName>
    <definedName name="Qberts_max">#REF!</definedName>
    <definedName name="Qberts_min">#REF!</definedName>
    <definedName name="Qberts_most_MPs">#REF!</definedName>
    <definedName name="reactive_loss_LVMV">#REF!</definedName>
    <definedName name="reactive_loss_MVHV">#REF!</definedName>
    <definedName name="real_loss_LVMV">#REF!</definedName>
    <definedName name="real_loss_MVHV">#REF!</definedName>
    <definedName name="rishi" localSheetId="6">INDIRECT(#REF!)</definedName>
    <definedName name="rishi">INDIRECT(#REF!)</definedName>
    <definedName name="RON" localSheetId="6">_xlfn.XLOOKUP(#REF!,#REF!,#REF!)</definedName>
    <definedName name="RON">_xlfn.XLOOKUP(#REF!,#REF!,#REF!)</definedName>
    <definedName name="starting_case">#REF!</definedName>
    <definedName name="System_E">#REF!</definedName>
    <definedName name="System_P">#REF!</definedName>
    <definedName name="System_PF">#REF!</definedName>
    <definedName name="System_Q">#REF!</definedName>
    <definedName name="System_S">#REF!</definedName>
    <definedName name="t" localSheetId="6">#REF!</definedName>
    <definedName name="t">#REF!</definedName>
    <definedName name="temp_derate">#REF!</definedName>
    <definedName name="tesla" localSheetId="6">INDIRECT(#REF!)</definedName>
    <definedName name="tesla">INDIRECT(#REF!)</definedName>
    <definedName name="test">INDIRECT(#REF!)</definedName>
    <definedName name="test1">INDIRECT(#REF!)</definedName>
    <definedName name="Usable_kVA_HV">#REF!</definedName>
    <definedName name="Usable_kVA_LV">#REF!</definedName>
    <definedName name="Usable_kVA_MV">#REF!</definedName>
    <definedName name="UV_Req_in_pu">#REF!</definedName>
    <definedName name="Voltage">#REF!</definedName>
    <definedName name="Weight">#REF!</definedName>
    <definedName name="wrn.Cover." hidden="1">{#N/A,#N/A,TRUE,"Cover";#N/A,#N/A,TRUE,"Contents"}</definedName>
    <definedName name="wrn.CoverContents." hidden="1">{#N/A,#N/A,FALSE,"Cover";#N/A,#N/A,FALSE,"Contents"}</definedName>
    <definedName name="wrn.El._.Paso._.Offshore." hidden="1">{#N/A,#N/A,TRUE,"EPEsum";#N/A,#N/A,TRUE,"Approve1";#N/A,#N/A,TRUE,"Approve2";#N/A,#N/A,TRUE,"Approve3";#N/A,#N/A,TRUE,"EPE1";#N/A,#N/A,TRUE,"EPE2";#N/A,#N/A,TRUE,"CashCompare";#N/A,#N/A,TRUE,"XIRR";#N/A,#N/A,TRUE,"EPEloan";#N/A,#N/A,TRUE,"GraphEPE";#N/A,#N/A,TRUE,"OrgChart";#N/A,#N/A,TRUE,"SA08B"}</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5Expenses." hidden="1">{#N/A,#N/A,TRUE,"Section5";#N/A,#N/A,TRUE,"Gas";#N/A,#N/A,TRUE,"Oil";#N/A,#N/A,TRUE,"SumOM";#N/A,#N/A,TRUE,"VOM";#N/A,#N/A,TRUE,"FOM";#N/A,#N/A,TRUE,"StartUps";#N/A,#N/A,TRUE,"Labor";#N/A,#N/A,TRUE,"PlantOrg";#N/A,#N/A,TRUE,"Conversions";#N/A,#N/A,TRUE,"GraphExp"}</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x" localSheetId="6">INDIRECT(#REF!)</definedName>
    <definedName name="x">INDIRECT(#REF!)</definedName>
    <definedName name="X_1BT">VLOOKUP(#REF!,#REF!,2,FALSE)</definedName>
    <definedName name="xy">INDIRECT(#REF!)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9" l="1"/>
  <c r="C4" i="29"/>
  <c r="E143" i="29"/>
  <c r="E221" i="29"/>
  <c r="E183" i="29"/>
  <c r="E168" i="29"/>
  <c r="E206" i="29"/>
  <c r="E123" i="29"/>
  <c r="E103" i="29"/>
  <c r="E62" i="29"/>
  <c r="E47" i="29"/>
  <c r="E12" i="29"/>
  <c r="C7" i="28" l="1"/>
  <c r="C8" i="28"/>
  <c r="C9" i="28"/>
  <c r="C6" i="28"/>
  <c r="C3" i="28"/>
  <c r="C25" i="28"/>
  <c r="C26" i="28"/>
  <c r="C27" i="28"/>
  <c r="C24" i="28"/>
  <c r="C21" i="28"/>
  <c r="C22" i="28"/>
  <c r="C23" i="28"/>
  <c r="C20" i="28"/>
  <c r="C19" i="28"/>
  <c r="C12" i="28"/>
  <c r="C13" i="28"/>
  <c r="C14" i="28"/>
  <c r="C15" i="28"/>
  <c r="C16" i="28"/>
  <c r="C17" i="28"/>
  <c r="C18" i="28"/>
  <c r="C11" i="28"/>
  <c r="C10" i="28"/>
  <c r="C4" i="28"/>
  <c r="C37" i="27"/>
  <c r="D53" i="1" l="1"/>
  <c r="C5" i="28" s="1"/>
  <c r="D38" i="14"/>
  <c r="D39" i="14" s="1"/>
  <c r="D40" i="14" s="1"/>
  <c r="D19" i="14"/>
  <c r="D11" i="14"/>
  <c r="D26" i="14" s="1"/>
  <c r="D20" i="14"/>
  <c r="D14" i="14"/>
  <c r="D15" i="14"/>
  <c r="D24" i="14" l="1"/>
  <c r="D50" i="14" s="1"/>
  <c r="D16" i="14"/>
  <c r="C29" i="24" l="1"/>
  <c r="C30" i="24" s="1"/>
  <c r="C31" i="24" s="1"/>
  <c r="C32" i="24" s="1"/>
  <c r="C33" i="24" s="1"/>
  <c r="C34" i="24" s="1"/>
  <c r="C35" i="24" s="1"/>
  <c r="C36" i="24" s="1"/>
  <c r="C37" i="24" s="1"/>
  <c r="D9" i="24"/>
  <c r="D10" i="24" s="1"/>
  <c r="D11" i="24" s="1"/>
  <c r="D12" i="24" s="1"/>
  <c r="D13" i="24" l="1"/>
  <c r="D14" i="24" s="1"/>
  <c r="D15" i="24" s="1"/>
  <c r="D16" i="24" s="1"/>
  <c r="D17" i="24" s="1"/>
  <c r="D18" i="24" s="1"/>
  <c r="D19" i="24" s="1"/>
  <c r="D20" i="24" s="1"/>
  <c r="D21" i="24" s="1"/>
  <c r="D22" i="24" s="1"/>
  <c r="D23" i="24" s="1"/>
  <c r="D24" i="24" s="1"/>
  <c r="C38" i="24"/>
  <c r="C39" i="24" s="1"/>
  <c r="C40" i="24" s="1"/>
  <c r="C41" i="24" s="1"/>
  <c r="C42" i="24" s="1"/>
  <c r="C43" i="24" s="1"/>
  <c r="C44" i="24" s="1"/>
  <c r="D23" i="14" l="1"/>
  <c r="D21" i="14"/>
  <c r="D25" i="14" s="1"/>
  <c r="D49" i="14" s="1"/>
  <c r="D39" i="1" l="1"/>
  <c r="D57" i="1" l="1"/>
  <c r="E57" i="1"/>
</calcChain>
</file>

<file path=xl/sharedStrings.xml><?xml version="1.0" encoding="utf-8"?>
<sst xmlns="http://schemas.openxmlformats.org/spreadsheetml/2006/main" count="1903" uniqueCount="679">
  <si>
    <t>Instructions</t>
  </si>
  <si>
    <r>
      <rPr>
        <sz val="12"/>
        <color rgb="FF000000"/>
        <rFont val="Calibri"/>
        <family val="2"/>
        <scheme val="minor"/>
      </rPr>
      <t>1. Provide all the project general information in the section below titled</t>
    </r>
    <r>
      <rPr>
        <b/>
        <sz val="12"/>
        <color rgb="FF000000"/>
        <rFont val="Calibri"/>
        <family val="2"/>
        <scheme val="minor"/>
      </rPr>
      <t xml:space="preserve"> GENERAL INPUTS</t>
    </r>
    <r>
      <rPr>
        <sz val="12"/>
        <color rgb="FF000000"/>
        <rFont val="Calibri"/>
        <family val="2"/>
        <scheme val="minor"/>
      </rPr>
      <t xml:space="preserve">.
2. Change the </t>
    </r>
    <r>
      <rPr>
        <b/>
        <sz val="12"/>
        <color rgb="FF000000"/>
        <rFont val="Calibri"/>
        <family val="2"/>
        <scheme val="minor"/>
      </rPr>
      <t>PROJECT INPUTS</t>
    </r>
    <r>
      <rPr>
        <sz val="12"/>
        <color rgb="FF000000"/>
        <rFont val="Calibri"/>
        <family val="2"/>
        <scheme val="minor"/>
      </rPr>
      <t xml:space="preserve"> using the input table below based on project type and controls requirements. Once you have settled on a Tesla Project Archetype, please fill out the subsequent Archetype tab that matches the Tesla Project Archetype in </t>
    </r>
    <r>
      <rPr>
        <b/>
        <sz val="12"/>
        <color rgb="FFFF0000"/>
        <rFont val="Calibri"/>
        <family val="2"/>
      </rPr>
      <t>RED</t>
    </r>
    <r>
      <rPr>
        <sz val="12"/>
        <color rgb="FF000000"/>
        <rFont val="Calibri"/>
        <family val="2"/>
      </rPr>
      <t>.</t>
    </r>
  </si>
  <si>
    <t>General Inputs</t>
  </si>
  <si>
    <t>Name</t>
  </si>
  <si>
    <t>Value</t>
  </si>
  <si>
    <t>Notes</t>
  </si>
  <si>
    <t>Channel Partner Name</t>
  </si>
  <si>
    <t>Project Name</t>
  </si>
  <si>
    <t>Project Location Inputs</t>
  </si>
  <si>
    <t>Street Address</t>
  </si>
  <si>
    <t>City</t>
  </si>
  <si>
    <t>State</t>
  </si>
  <si>
    <t>Country</t>
  </si>
  <si>
    <t>Zip code</t>
  </si>
  <si>
    <t>Project Logistics</t>
  </si>
  <si>
    <t>Incoterms (EXW or DDP)</t>
  </si>
  <si>
    <t>Is prevailing wage required?</t>
  </si>
  <si>
    <t>For US projects only - please refer to SAM.gov for guidance.</t>
  </si>
  <si>
    <t xml:space="preserve">Prevailing wage for first 5 years of Preventative Maintenance as well? </t>
  </si>
  <si>
    <t>Warranty term required</t>
  </si>
  <si>
    <t xml:space="preserve">Standard warranty term is 15 years. </t>
  </si>
  <si>
    <t>Environmental Conditions</t>
  </si>
  <si>
    <t>Is the site ambient temperature within the Tesla operating range of -30°C to 50°C?</t>
  </si>
  <si>
    <t>Must be within -30°C and 50°C. Refer to Section 3.7 of the Megapack 2 XL System Specification on Partner Portal.</t>
  </si>
  <si>
    <t>Is the site altitude below the maximum 3,000m allowed by Tesla?</t>
  </si>
  <si>
    <t>Must be below 3,000m. Refer to Section 3.7 of the Megapack 2 XL System Specification on Partner Portal.</t>
  </si>
  <si>
    <t>Is this an outdoor installation?</t>
  </si>
  <si>
    <t>Must be installed outdoors. Refer to Section 3.5 of the Megapack 2 XL Design and Installation Manual on Partner Portal.</t>
  </si>
  <si>
    <t>Is this installation on the ground level?</t>
  </si>
  <si>
    <t>Must be ground mounted.</t>
  </si>
  <si>
    <t>Project Schedule</t>
  </si>
  <si>
    <t>Expected Purchase Order Date</t>
  </si>
  <si>
    <t>Format: month/day/year</t>
  </si>
  <si>
    <t>Requested Delivery Date</t>
  </si>
  <si>
    <t>Expected Commissioning Start Date</t>
  </si>
  <si>
    <t>Expected Final Completion Date</t>
  </si>
  <si>
    <t>Is the commissioning completion within 180 days after expected delivery?</t>
  </si>
  <si>
    <t xml:space="preserve">Note: The Megapack Limited Warranty will begin 180 days after the delivery of the System. Section 4.1 Megapack Limited Warranty on Partner Portal. </t>
  </si>
  <si>
    <t>Required Documents</t>
  </si>
  <si>
    <t>Has the electrical single line diagram been provided to Tesla?</t>
  </si>
  <si>
    <t xml:space="preserve">Tesla requests the  Electrical Single Line Diagram to be shared with Tesla Account Manager. </t>
  </si>
  <si>
    <t>Has the site layout been provided to Tesla?</t>
  </si>
  <si>
    <t xml:space="preserve">Tesla requests the Physical Site Layout to be shared with Tesla Account Manager. </t>
  </si>
  <si>
    <t>Project Archetype</t>
  </si>
  <si>
    <t>Question</t>
  </si>
  <si>
    <t>Selection</t>
  </si>
  <si>
    <t>Grid Status</t>
  </si>
  <si>
    <t>Do you want Tesla to control PV and/or set site-level import/export limits?</t>
  </si>
  <si>
    <t>Who controls on/off grid transition?</t>
  </si>
  <si>
    <t>Are there any assets that Tesla needs to control while off-grid? (i.e. PV, wind, generators, load)</t>
  </si>
  <si>
    <t>Tesla Project Archetype</t>
  </si>
  <si>
    <r>
      <t xml:space="preserve">If the Project Archetype is identified as </t>
    </r>
    <r>
      <rPr>
        <sz val="11"/>
        <color rgb="FFFF0000"/>
        <rFont val="Calibri (Body)"/>
      </rPr>
      <t>Not Allowable</t>
    </r>
    <r>
      <rPr>
        <sz val="11"/>
        <color theme="1"/>
        <rFont val="Calibri (Body)"/>
      </rPr>
      <t>,</t>
    </r>
    <r>
      <rPr>
        <sz val="11"/>
        <color rgb="FFC00000"/>
        <rFont val="Calibri (Body)"/>
      </rPr>
      <t xml:space="preserve"> </t>
    </r>
    <r>
      <rPr>
        <sz val="11"/>
        <color theme="1"/>
        <rFont val="Calibri (Body)"/>
      </rPr>
      <t>please reach out to Tesla Account Manager and Tesla Sales Engineer.</t>
    </r>
  </si>
  <si>
    <t>Archetype Description</t>
  </si>
  <si>
    <t>Diagram</t>
  </si>
  <si>
    <t>Description</t>
  </si>
  <si>
    <t>Requirements</t>
  </si>
  <si>
    <t>Input all the values in the Site Configuration Checklist below corresponding to the units listed.</t>
  </si>
  <si>
    <t>Site Configuration Checklist</t>
  </si>
  <si>
    <t>Megapack System Size</t>
  </si>
  <si>
    <t>Units</t>
  </si>
  <si>
    <t>Megapack 2 XL Duration</t>
  </si>
  <si>
    <t>hour</t>
  </si>
  <si>
    <t>Megapack Duration Option Code</t>
  </si>
  <si>
    <t>Battery Module Option Code</t>
  </si>
  <si>
    <t>Refer to the Megapack 2 XL Option Codes Quick Reference Guide</t>
  </si>
  <si>
    <t>Apparent Power Option Code</t>
  </si>
  <si>
    <t>Per 2hr Megapack Energy Capacity</t>
  </si>
  <si>
    <t>kWh</t>
  </si>
  <si>
    <t>Per 2hr Megapack Apparent Power Capacity</t>
  </si>
  <si>
    <t>kVA</t>
  </si>
  <si>
    <t>Per 2hr Megapack Real Power Capacity Capacity</t>
  </si>
  <si>
    <t>kW</t>
  </si>
  <si>
    <t>This Option Code determines the energy capacity rating of the Megapack. Refer to the Megapack 2 XL Option Codes Quick Reference Guide.</t>
  </si>
  <si>
    <t>This Option Code determines the apparent power rating of the Megapack. Refer to the Megapack 2 XL Option Codes Quick Reference Guide.</t>
  </si>
  <si>
    <t>Per 4hr Megapack Energy Capacity</t>
  </si>
  <si>
    <t>Per 4hr Megapack Apparent Power Capacity</t>
  </si>
  <si>
    <t>Per 4hr Megapack Real Power Capacity Capacity</t>
  </si>
  <si>
    <t>Megapack Count</t>
  </si>
  <si>
    <t>Megapacks</t>
  </si>
  <si>
    <t>System Energy Capacity</t>
  </si>
  <si>
    <t>System Apparent Power Capacity</t>
  </si>
  <si>
    <t>System Real Power Capacity</t>
  </si>
  <si>
    <t>Megapack Option Code Configuration</t>
  </si>
  <si>
    <t>Refer to the Megapack 2 XL Option Codes Quick Reference Guide.</t>
  </si>
  <si>
    <t>Control Scope</t>
  </si>
  <si>
    <t>How will the BESS be dispatched?</t>
  </si>
  <si>
    <t>Dropdown</t>
  </si>
  <si>
    <t xml:space="preserve">Review Opticaster Overview on Partner Portal for more details. </t>
  </si>
  <si>
    <t>Has a utility bill been provided?</t>
  </si>
  <si>
    <t>Yes/No</t>
  </si>
  <si>
    <t>Please complete Opticaster Checklist on Partner Portal. This must be provided to enable Tesla Opticaster control.</t>
  </si>
  <si>
    <t>Does the site include solar PV?</t>
  </si>
  <si>
    <t>Is Tesla solar control required?</t>
  </si>
  <si>
    <t xml:space="preserve">Refer to Section 2.5.13 of the Controls and Communications Manual - C&amp;I Projects on Partner Portal for more details. </t>
  </si>
  <si>
    <t>Will the Tesla System charge from solar only?</t>
  </si>
  <si>
    <t>Will you rely on Tesla to make sure PV doesn’t export into the grid?</t>
  </si>
  <si>
    <t>Is the solar PV inverter on Tesla's Approved Vendor List?</t>
  </si>
  <si>
    <t>Refer to Tesla Approved Vendor's List on Partner Portal for approved PV inverter technologies if direct control of PV required.</t>
  </si>
  <si>
    <t>Solar PV inverter capacity (kW AC)</t>
  </si>
  <si>
    <t>kW AC</t>
  </si>
  <si>
    <t>Refer to Section 2.6 of the Megapack 2 XL Design and Installation Manual on Partner Portal for PV system size considerations.</t>
  </si>
  <si>
    <t>Solar PV inverter AC Voltage</t>
  </si>
  <si>
    <t>V AC</t>
  </si>
  <si>
    <t>Solar PV inverter DC Voltage</t>
  </si>
  <si>
    <t>V DC</t>
  </si>
  <si>
    <t>Multiplier</t>
  </si>
  <si>
    <t>What is the maximum recommended PV size?</t>
  </si>
  <si>
    <t>Is PV within maximum recommended PV size?</t>
  </si>
  <si>
    <t>Is a site import limit required to be maintained by Tesla?</t>
  </si>
  <si>
    <t xml:space="preserve">Refer to Section 2.5.12 of the Controls and Communications Manual - C&amp;I Projects on Partner Portal for more details. </t>
  </si>
  <si>
    <t xml:space="preserve">What is the import limit in kW? </t>
  </si>
  <si>
    <t>Is a site export limit required to be maintained by Tesla?</t>
  </si>
  <si>
    <t>What kind of export limit is required by Tesla to maintain?</t>
  </si>
  <si>
    <t>What is the export limit in kW?</t>
  </si>
  <si>
    <t>Does the site require islanding or backup?</t>
  </si>
  <si>
    <t xml:space="preserve">Refer to Section 2.6 of the Controls and Communications Manual - C&amp;I Projects on Partner Portal for more details. </t>
  </si>
  <si>
    <t>What is the peak backed up load?</t>
  </si>
  <si>
    <t>Real power must be sized greater than the peak backed up load for backup capabilities.</t>
  </si>
  <si>
    <t>What is the peak load kVA + inrush kVA during blackstart?</t>
  </si>
  <si>
    <t>Apparent power must be sized greater than the peak blackstart load for blackstart capabilities.</t>
  </si>
  <si>
    <t>Is the system real power kW &gt; peak backed up load kW?</t>
  </si>
  <si>
    <t>This cell is a Tesla check. Do not edit this cell.</t>
  </si>
  <si>
    <t>Is the system apparent power kVA &gt; peak load + inrush kVA?</t>
  </si>
  <si>
    <t>Is Tesla off-grid control of generators required?</t>
  </si>
  <si>
    <t>Is the diesel generator controller on Tesla's Approved Vendor List?</t>
  </si>
  <si>
    <t xml:space="preserve">Refer to Tesla Approved Vendor's List on Partner Portal for approved generator controller technologies. </t>
  </si>
  <si>
    <t>Diesel generator controller make and model</t>
  </si>
  <si>
    <t>Diesel generator real power (kW)</t>
  </si>
  <si>
    <t>Other</t>
  </si>
  <si>
    <t>What is the use-case?</t>
  </si>
  <si>
    <t>Are smart inverter features required (Volt-Var, Frequency-Watt)?</t>
  </si>
  <si>
    <t xml:space="preserve">Does the project location have reliable cellular coverage? </t>
  </si>
  <si>
    <t>Tesla's cellular service provider is AT&amp;T (North America).</t>
  </si>
  <si>
    <t>How will remote connection be provided?</t>
  </si>
  <si>
    <t xml:space="preserve">Refer Section 3.2.1 of the SCADA Design Manual on Partner Portal for more information on Tesla standard remote connection. </t>
  </si>
  <si>
    <t>How will you supply backup power to the Tesla System Controller?</t>
  </si>
  <si>
    <t>Refer to Section 5.2.4 of the Megapack 2 XL Design and Installation Manual on Partner Portal for more details.</t>
  </si>
  <si>
    <t>Will the system directly power single-phase loads?</t>
  </si>
  <si>
    <t>Refer to Section 2.5.4 of the Megapack 2 XL Design and Installation Manual on Partner Portal for more details.</t>
  </si>
  <si>
    <t>Are there other power electronics connected to the same 480V bus as the Megapack that exceed 20% of Megapack apparent power capacity?</t>
  </si>
  <si>
    <t xml:space="preserve">Refer to Section 2.9.1 of the Megapack 2 XL Design and Installation Manual on Partner Portal for more details. </t>
  </si>
  <si>
    <t>SLD Requirements</t>
  </si>
  <si>
    <t>Is there a SEL-735 battery meter?</t>
  </si>
  <si>
    <t xml:space="preserve">A SEL-735 battery meter is required for all control archetypes. </t>
  </si>
  <si>
    <t>Is there a wye-grounded configuration on the secondary of the transformer upstream of the BESS?</t>
  </si>
  <si>
    <t>Refer to Section 2.4 and 2.5 of the Megapack 2 XL Design and Installation Manual on Partner Portal for more details.</t>
  </si>
  <si>
    <t>Is there a grounding transformer?</t>
  </si>
  <si>
    <t xml:space="preserve">Grounding transformer required if there is no wye-grounded transformer upstream of the Megapack. </t>
  </si>
  <si>
    <t>Is there a SEL-735 site meter?</t>
  </si>
  <si>
    <t xml:space="preserve">A SEL-735 site meter is required for all archetypes except Battery Dispatch Only. </t>
  </si>
  <si>
    <t>Is there a SEL-735 solar meter?</t>
  </si>
  <si>
    <t>A SEL-735 solar meter is required for all archetypes with Tesla PV control.</t>
  </si>
  <si>
    <t>Is there a SEL-700G islanding controller?</t>
  </si>
  <si>
    <t>Refer to Section 2.7 of the Megapack 2 XL Design and Installation Manual on Partner Portal for more details.</t>
  </si>
  <si>
    <t>Is there a line reactor or isolation transformer upstream of the BESS?</t>
  </si>
  <si>
    <t>Refer to Section 2.9.1 of the Design and Installation Manual on Partner Portal for more details.</t>
  </si>
  <si>
    <t>Review and confirm that each of the site layout requirements are met.</t>
  </si>
  <si>
    <t>Equipment Clearances</t>
  </si>
  <si>
    <t>Design &amp; Installation Manual Section</t>
  </si>
  <si>
    <t>Is there a minimum of 18" of clearance from the back of the Megapack?</t>
  </si>
  <si>
    <t>4.2.2</t>
  </si>
  <si>
    <t>Measured from the outside faces of the corner ISO fittings at top of Megapack.</t>
  </si>
  <si>
    <t>Is there a minimum of 9" clearance from the back of the Megapack?</t>
  </si>
  <si>
    <t>Measured from the outside faces of the corner ISO fittings at top of Megapack. Not recommended due to constraints on accessing back anchors.</t>
  </si>
  <si>
    <t>Has Tesla approval been provided for 9" back clearance?</t>
  </si>
  <si>
    <t xml:space="preserve">Reach out to your Tesla account representative for approval if required. </t>
  </si>
  <si>
    <t>Is there a minimum of 96" of clearance from the front of the Megapack?</t>
  </si>
  <si>
    <t>Measured from the face of the door(s). Tesla-required clearance for maintenance access.</t>
  </si>
  <si>
    <t>Is there a minimum of 6" of clearance from the side of the Megapack?</t>
  </si>
  <si>
    <t>Is there a minimum of 77" of drive aisle from the front foundation of the Megapack?</t>
  </si>
  <si>
    <t>Tesla required clearance for forklift maintenance access.</t>
  </si>
  <si>
    <t>Is there a minimum of 96" of vertical clearance from the entire service area?</t>
  </si>
  <si>
    <t xml:space="preserve">Some service equipment extends beyond the roof of the enclosure. Megapack may only be installed by crane, so actual clearance during installation will be greater. </t>
  </si>
  <si>
    <t xml:space="preserve">Is there a minimum of 16" of clearance past the enclosure footprint for the last door on the left? </t>
  </si>
  <si>
    <t>Required to allow full door clearance and access to all components. No wall or structure can interfere with door opening fully.</t>
  </si>
  <si>
    <t>Foundation</t>
  </si>
  <si>
    <t>Is the foundation a concrete pad?</t>
  </si>
  <si>
    <t>4.2.1</t>
  </si>
  <si>
    <t xml:space="preserve">Foundation or base examples include, but are not limited to, concrete pad, grade beams, structural steel deck or skid. </t>
  </si>
  <si>
    <t>Has the non-concrete pad design been approved by Tesla?</t>
  </si>
  <si>
    <t xml:space="preserve">If using non-concrete pad designs, approve first with Tesla before work begins. </t>
  </si>
  <si>
    <t>Is there a minimum of 4" and maximum of 12" of foundation overhang?</t>
  </si>
  <si>
    <t>Varies depending on anchor and site design but must fall within this range.</t>
  </si>
  <si>
    <t>Is the foundation a single planar surface?</t>
  </si>
  <si>
    <t>Foundation finish must have a smooth, even surface of uniform texture and appearance, free from bulges, depressions, and other imperfections that would impact equipment anchorage or foundation/base drainage.</t>
  </si>
  <si>
    <t>Is the foundation no more than 12" above grade?</t>
  </si>
  <si>
    <t>The top of the foundation must be above adjacent grade, 305 mm (23 in) maximum.</t>
  </si>
  <si>
    <t xml:space="preserve">Is the foundation gradient no greater than 2%? </t>
  </si>
  <si>
    <t xml:space="preserve">Tesla allows a 2% gradient for foundation, but the maximum height can be no more than 12" above grade. </t>
  </si>
  <si>
    <t>Is the differential settlement no greater than 0.5 inches?</t>
  </si>
  <si>
    <t xml:space="preserve">A maximum of 13 mm (0.5 in) differential settlement is permitted. This is the difference in elevation between the highest and lowest points of the foundation.  </t>
  </si>
  <si>
    <t xml:space="preserve">Has the area around the foundation zone been designed to prevent standing water? </t>
  </si>
  <si>
    <t>Megapack can withstand no more than 13 cm (5 in) of standing water for up to 30 minutes.</t>
  </si>
  <si>
    <t>Exposure and Fire Clearance</t>
  </si>
  <si>
    <t>Is there a minimum of 60" of clearance from ordinary combustibles from all sides of the Megapack?</t>
  </si>
  <si>
    <t>4.2.3</t>
  </si>
  <si>
    <t>Ordinary combustible objects include trees, wooden fences, and other combustible structures.</t>
  </si>
  <si>
    <t>Are there any combustible or ignitable objects installed over the Megapack?</t>
  </si>
  <si>
    <t>Do not install Megapack under combustible or ignitable objects, at any distance.</t>
  </si>
  <si>
    <t>Is there a minimum of 240" of clearance from ignitable liquids from all sides of the Megapack?</t>
  </si>
  <si>
    <t>Is the Megapack installation at least 120" away from an accessible means of egress and exposure?</t>
  </si>
  <si>
    <t>Megapack is not intended to be installed within 120" from accessible means of egress and exposures (such as buildings, public ways, and hazards not associated with electrical grid infrastructure as defined by the clearance requirements in the International Fire Code and NFPA 855.</t>
  </si>
  <si>
    <t>Service and Access Routes</t>
  </si>
  <si>
    <t>Is there a delivery and service access route that can support a loaded, 7-axle delivery vehicle and a crane?</t>
  </si>
  <si>
    <t>4.1.1 and 4.1.2</t>
  </si>
  <si>
    <t xml:space="preserve">All routes must be strong enough to support the designated vehicle axle loads. </t>
  </si>
  <si>
    <t>Is there a battery service route that can support a utility vehicle and fixed-mast forklift?</t>
  </si>
  <si>
    <t>4.1.2</t>
  </si>
  <si>
    <t>Do all routes meet width and radius requirements to support linear driving and turns of all vehicles?</t>
  </si>
  <si>
    <t xml:space="preserve">All routes must be wide enough to support the wheel swept-path of designated vehicle types. </t>
  </si>
  <si>
    <t xml:space="preserve">Is there a fence with a gate wide enough for forklift or telehandler access? </t>
  </si>
  <si>
    <t>4.2.4</t>
  </si>
  <si>
    <t>When deterring access, fences, screens, walls, or other barriers no shorter than 2.1 m (7 ft) in height are suggested. Around 6 ft width is required for a forklift and 9 ft width for a telehandler.</t>
  </si>
  <si>
    <t>2.9.6</t>
  </si>
  <si>
    <t>On-site maintenance infrastructure (OMI) is required for Tesla to service the site. The OMI level depends on the Megapack count - refer to the Application Note: On-Site Maintenance Infrastructure Requirements.</t>
  </si>
  <si>
    <t>Archetype</t>
  </si>
  <si>
    <t>Battery Dispatch Only</t>
  </si>
  <si>
    <t>The Battery Dispatch Only Archetype is used in projects in which only battery control is within Tesla's scope. Site-level control is out of scope must be managed by a third-party controller. 
Refer to Section 2.1.1 of the Controls and Communications Manual - C&amp;I Projects on Partner Portal for more details on the Battery Dispatch Only Archetype.</t>
  </si>
  <si>
    <t>• Tesla shall provide and commission one Tesla System Controller in a Tesla System Controller Enclosure. The Buyer shall install the Tesla System Controller Enclosure. For projects larger than 18 MW, the buyer is responsible for installing the Tesla System Controller and a Tesla System Enclosure is not provided.
• Buyer shall provide and commission the following meters: 
        - Minimum of one Battery Meter (required)</t>
  </si>
  <si>
    <t>Grid-Connected Only</t>
  </si>
  <si>
    <t>The Grid-Connected Only Archetype is used in projects in which the system is connected to the grid and site control is managed by Tesla. These projects consist of a site meter, Tesla battery, and optional solar generation assets connected to the grid.
Battery control can be managed either by Tesla controls such as Opticaster or by a third-party controller. Tesla's controls scope ends at the site meter and includes control of the battery and solar generation assets (if solar exists). 
Refer to Section 2.1.2 of the Controls and Communications Manual - C&amp;I Projects on Partner Portal for more details on the Grid-Connected Only Archetype.</t>
  </si>
  <si>
    <t>•  Tesla shall provide and commission one Tesla System Controller in a Tesla System Controller Enclosure. The Buyer shall install the Tesla System Controller Enclosure. For projects larger than 18 MW, the buyer is responsible for installing the Tesla System Controller and a Tesla System Enclosure is not provided.
• Buyer shall provide and commission the following meters: 
        - Single Site Meter at Point of Interconnection (POI) (as applicable)
        - Minimum of one Battery Meter (required)
        - Minimum of one Solar Meter (if solar exists)
        - Busway Meter (if required for Busway Limits)</t>
  </si>
  <si>
    <t>Backup</t>
  </si>
  <si>
    <t xml:space="preserve">The Backup Archetype is used in projects in which the system is connected to the grid and site control is managed by Tesla. These projects consist of a Tesla battery and an Islanding Controller. Tesla manages on-grid dispatch and transition to off-grid operation, and supports loads with stored energy from the battery. A third-party controller can be used for microgrid control while off-grid as needed.
Refer to Section 2.1.3 of the Controls and Communications Manual - C&amp;I Projects on Partner Portal for more details on the Backup Archetype. </t>
  </si>
  <si>
    <t>•  Tesla shall provide and commission one Tesla System Controller in a Tesla System Controller Enclosure. The Buyer shall install the Tesla System Controller Enclosure. For projects larger than 18 MW, the buyer is responsible for installing the Tesla System Controller and a Tesla System Enclosure is not provided. 
• Buyer shall provide and commission one SEL-700G or SEL 751, for managing islanding control (as applicable)
• Buyer shall supply a grounding transformer (as applicable) 
• Buyer shall provide and commission the following meters: 
        - Single Site Meter at Point of Interconnection (POI) (as applicable)
        - Minimum of one Battery Meter (required)
        - Minimum of one Solar Meter (if solar exists)
        - Busway Meter (if required for Busway Limits)</t>
  </si>
  <si>
    <t>Off-Grid Microgrid</t>
  </si>
  <si>
    <t>The Off-Grid Microgrid Archetype is used in projects in which the system is an isolated grid capable of charging or discharging in coordination with generation assets in order to support loads. These projects consist of a Tesla battery and approved solar, generator, or wind assets while operating off-grid.
Tesla manages the entire site, including storage and generation assets, in the absence of a grid connection. Tesla manages operation of the microgrid using its Microgrid Controller software. All third-party devices must be listed in the Tesla Industrial Energy Approved Vendor List.
Refer to Section 2.1.4 of the Controls and Communications Manual - C&amp;I Projects on Partner Portal for more details on the Off-Grid Microgrid Archetype.</t>
  </si>
  <si>
    <t>•  Tesla shall provide and commission one Tesla System Controller in a Tesla System Controller Enclosure. The Buyer shall install the Tesla System Controller Enclosure. For projects larger than 18 MW, the buyer is responsible for installing the Tesla System Controller and a Tesla System Enclosure is not provided.
• Buyer shall supply a grounding transformer (as applicable) 
• Buyer shall provide and commission the following meters: 
        - Minimum of one Battery Meter (required)
        - Minimum of one Solar Meter (if solar exists)</t>
  </si>
  <si>
    <t>Grid-Connected Microgrid</t>
  </si>
  <si>
    <t>The Grid-Connected Microgrid Archetype is used in projects in which the system is connected to the grid and is also capable of islanding, and charging or discharging in coordination with generation assets in order to support loads. These projects consist of a Tesla battery and approved solar, generator, or wind assets while operating on-grid and off-grid. 
Tesla manages the entire site, including islanding transition between on- and off-grid operation. On-grid operation is managed by Tesla controls such as Opticaster. Off-grid operation is managed by Tesla's Microgrid Controller software.
Refer to Section 2.1.5 of the Controls and Communications Manual - C&amp;I Projects on Partner Portal for more details on the Grid-Connected Microgrid Archetype.</t>
  </si>
  <si>
    <t>•  Tesla shall provide and commission one Tesla System Controller in a Tesla System Controller Enclosure. The Buyer shall install the Tesla System Controller Enclosure. For projects larger than 18 MW, the buyer is responsible for installing the Tesla System Controller and a Tesla System Enclosure is not provided.
• Buyer shall provide and commission one SEL-700G or SEL 751, for managing islanding control (as applicable)
• Buyer shall supply a grounding transformer (as applicable) 
• Buyer shall provide and commission the following meters: 
        - Single Site Meter at Point of Interconnection (POI) (as applicable)
        - Minimum of one Battery Meter (required)
        - Minimum of one Solar Meter (if solar exists)
        - Busway Meter (if required for Busway Limits)</t>
  </si>
  <si>
    <t xml:space="preserve"> Duration</t>
  </si>
  <si>
    <t>Power and Energy</t>
  </si>
  <si>
    <t>GT01</t>
  </si>
  <si>
    <t>P-Option Codes</t>
  </si>
  <si>
    <t>EC08</t>
  </si>
  <si>
    <t>GT01_EC08</t>
  </si>
  <si>
    <t>P040</t>
  </si>
  <si>
    <t>EC09</t>
  </si>
  <si>
    <t>GT01_EC09</t>
  </si>
  <si>
    <t>P045</t>
  </si>
  <si>
    <t>EC10</t>
  </si>
  <si>
    <t>GT01_EC10</t>
  </si>
  <si>
    <t>P050</t>
  </si>
  <si>
    <t>P055</t>
  </si>
  <si>
    <t>EC11</t>
  </si>
  <si>
    <t>GT01_EC11</t>
  </si>
  <si>
    <t>P060</t>
  </si>
  <si>
    <t>EC12</t>
  </si>
  <si>
    <t>GT01_EC12</t>
  </si>
  <si>
    <t>P065</t>
  </si>
  <si>
    <t>EC13</t>
  </si>
  <si>
    <t>GT01_EC13</t>
  </si>
  <si>
    <t>P070</t>
  </si>
  <si>
    <t>EC14</t>
  </si>
  <si>
    <t>GT01_EC14</t>
  </si>
  <si>
    <t>P075</t>
  </si>
  <si>
    <t>EC15</t>
  </si>
  <si>
    <t>GT01_EC15</t>
  </si>
  <si>
    <t>P080</t>
  </si>
  <si>
    <t>EC16</t>
  </si>
  <si>
    <t>GT01_EC16</t>
  </si>
  <si>
    <t>P085</t>
  </si>
  <si>
    <t>EC17</t>
  </si>
  <si>
    <t>GT01_EC17</t>
  </si>
  <si>
    <t>P090</t>
  </si>
  <si>
    <t>EC18</t>
  </si>
  <si>
    <t>GT01_EC18</t>
  </si>
  <si>
    <t>P095</t>
  </si>
  <si>
    <t>EC19</t>
  </si>
  <si>
    <t>GT01_EC19</t>
  </si>
  <si>
    <t>P100</t>
  </si>
  <si>
    <t>EC20</t>
  </si>
  <si>
    <t>GT01_EC20</t>
  </si>
  <si>
    <t>P105</t>
  </si>
  <si>
    <t>P110</t>
  </si>
  <si>
    <t>EC21</t>
  </si>
  <si>
    <t>GT01_EC21</t>
  </si>
  <si>
    <t>P115</t>
  </si>
  <si>
    <t>EC22</t>
  </si>
  <si>
    <t>GT01_EC22</t>
  </si>
  <si>
    <t>P120</t>
  </si>
  <si>
    <t>EC23</t>
  </si>
  <si>
    <t>GT01_EC23</t>
  </si>
  <si>
    <t>P125</t>
  </si>
  <si>
    <t>EC24</t>
  </si>
  <si>
    <t>GT01_EC24</t>
  </si>
  <si>
    <t>P130</t>
  </si>
  <si>
    <t>P132</t>
  </si>
  <si>
    <t>GT02</t>
  </si>
  <si>
    <t>GT02_EC08</t>
  </si>
  <si>
    <t>GT02_EC09</t>
  </si>
  <si>
    <t>GT02_EC10</t>
  </si>
  <si>
    <t>GT02_EC11</t>
  </si>
  <si>
    <t>GT02_EC12</t>
  </si>
  <si>
    <t>GT02_EC13</t>
  </si>
  <si>
    <t>P135</t>
  </si>
  <si>
    <t>P140</t>
  </si>
  <si>
    <t>GT02_EC14</t>
  </si>
  <si>
    <t>P145</t>
  </si>
  <si>
    <t>P150</t>
  </si>
  <si>
    <t>P151</t>
  </si>
  <si>
    <t>GT02_EC15</t>
  </si>
  <si>
    <t>P155</t>
  </si>
  <si>
    <t>P160</t>
  </si>
  <si>
    <t>P165</t>
  </si>
  <si>
    <t>GT02_EC16</t>
  </si>
  <si>
    <t>P170</t>
  </si>
  <si>
    <t>P175</t>
  </si>
  <si>
    <t>GT02_EC17</t>
  </si>
  <si>
    <t>P180</t>
  </si>
  <si>
    <t>P185</t>
  </si>
  <si>
    <t>GT02_EC18</t>
  </si>
  <si>
    <t>P190</t>
  </si>
  <si>
    <t>P195</t>
  </si>
  <si>
    <t>GT02_EC19</t>
  </si>
  <si>
    <t>P200</t>
  </si>
  <si>
    <t>P205</t>
  </si>
  <si>
    <t>GT02_EC20</t>
  </si>
  <si>
    <t>P210</t>
  </si>
  <si>
    <t>P215</t>
  </si>
  <si>
    <t>P220</t>
  </si>
  <si>
    <t>GT02_EC21</t>
  </si>
  <si>
    <t>P225</t>
  </si>
  <si>
    <t>P230</t>
  </si>
  <si>
    <t>GT02_EC22</t>
  </si>
  <si>
    <t>P235</t>
  </si>
  <si>
    <t>P240</t>
  </si>
  <si>
    <t>GT02_EC23</t>
  </si>
  <si>
    <t>GT02_EC24</t>
  </si>
  <si>
    <t>PV Formula Multiplier</t>
  </si>
  <si>
    <t>Nominal AC Voltage</t>
  </si>
  <si>
    <t>600 V DC</t>
  </si>
  <si>
    <t>1000 V DC</t>
  </si>
  <si>
    <t>1500 V DC</t>
  </si>
  <si>
    <t>208 V AC</t>
  </si>
  <si>
    <t>N/A</t>
  </si>
  <si>
    <t>480 V AC</t>
  </si>
  <si>
    <t>578 V AC</t>
  </si>
  <si>
    <t>600 V AC</t>
  </si>
  <si>
    <t>630 V AC</t>
  </si>
  <si>
    <t>660 V AC</t>
  </si>
  <si>
    <t>OMI Level</t>
  </si>
  <si>
    <t>Level 1</t>
  </si>
  <si>
    <t>Level 2</t>
  </si>
  <si>
    <t>Level 3</t>
  </si>
  <si>
    <t>Level 4</t>
  </si>
  <si>
    <t>Level 5</t>
  </si>
  <si>
    <t>Level 6</t>
  </si>
  <si>
    <t>Level 7</t>
  </si>
  <si>
    <t>Level 8</t>
  </si>
  <si>
    <t>Level 9</t>
  </si>
  <si>
    <t>Level 10</t>
  </si>
  <si>
    <t>Level 11</t>
  </si>
  <si>
    <t>Custom Warranty Modeling Inputs</t>
  </si>
  <si>
    <t>Customer Answer</t>
  </si>
  <si>
    <t>Project Location</t>
  </si>
  <si>
    <t>[city, country]</t>
  </si>
  <si>
    <t>Custom Warranty Term</t>
  </si>
  <si>
    <t>[years]</t>
  </si>
  <si>
    <t>5-20 year terms available</t>
  </si>
  <si>
    <t>Number of Cycles per Year</t>
  </si>
  <si>
    <t>[cycles]</t>
  </si>
  <si>
    <t>Depth of Discharge</t>
  </si>
  <si>
    <t>[%]</t>
  </si>
  <si>
    <t>Default 100%</t>
  </si>
  <si>
    <t>Time Fully Charged Per Day</t>
  </si>
  <si>
    <t>[hours]</t>
  </si>
  <si>
    <t>Default 8 hours</t>
  </si>
  <si>
    <t>Rest State of Charge</t>
  </si>
  <si>
    <t>Default 50%</t>
  </si>
  <si>
    <t>Exhibit 7 - Microgrid Functional Specification</t>
  </si>
  <si>
    <t>Microgrid Type</t>
  </si>
  <si>
    <t>What is the desired site-level import limit?</t>
  </si>
  <si>
    <t>What is the desired site-level export limit?</t>
  </si>
  <si>
    <t>Exhibit 8 - Microgrid Scope of Work</t>
  </si>
  <si>
    <t>Prepared for:</t>
  </si>
  <si>
    <t>Date:</t>
  </si>
  <si>
    <t>Document Key</t>
  </si>
  <si>
    <t>R</t>
  </si>
  <si>
    <t>Responsible</t>
  </si>
  <si>
    <t>C</t>
  </si>
  <si>
    <t>Must consult</t>
  </si>
  <si>
    <t>I</t>
  </si>
  <si>
    <t>Must inform</t>
  </si>
  <si>
    <t>Green tab</t>
  </si>
  <si>
    <t>Applicable to all projects</t>
  </si>
  <si>
    <t>Yellow tab</t>
  </si>
  <si>
    <t>Applicable if component is part of microgrid</t>
  </si>
  <si>
    <t>General</t>
  </si>
  <si>
    <t>Tesla</t>
  </si>
  <si>
    <t>A</t>
  </si>
  <si>
    <t>System specification</t>
  </si>
  <si>
    <t>Define system requirements (including peak load and max load step during system operation) and provide Site Configuration information</t>
  </si>
  <si>
    <t>Provide expected load and generation timeseries data</t>
  </si>
  <si>
    <t>Site safety plan including emergency procedures</t>
  </si>
  <si>
    <t>Provide as-built drawings of existing electrical infrastructure</t>
  </si>
  <si>
    <t>Provide as-built drawings of any buried services in construction areas</t>
  </si>
  <si>
    <t>B</t>
  </si>
  <si>
    <t>Permitting and approvals as required</t>
  </si>
  <si>
    <t>Environmental permitting</t>
  </si>
  <si>
    <t>Building permits</t>
  </si>
  <si>
    <t>Electrical inspections/ permits</t>
  </si>
  <si>
    <t>Importation of equipment</t>
  </si>
  <si>
    <t>Contract with site owner</t>
  </si>
  <si>
    <t>Site owner permissions for site access</t>
  </si>
  <si>
    <t>Construction Management</t>
  </si>
  <si>
    <t>Site management &amp; control</t>
  </si>
  <si>
    <t>Provision of welfare facilities - as required</t>
  </si>
  <si>
    <t>D</t>
  </si>
  <si>
    <t>Health and Safety</t>
  </si>
  <si>
    <t>Health &amp; safety management</t>
  </si>
  <si>
    <t xml:space="preserve">Provide information on site hazards and safety considerations </t>
  </si>
  <si>
    <t>Preparation of design and construction phase safety plan</t>
  </si>
  <si>
    <t>Risk assessments and method statements (RAMS) for commissioning</t>
  </si>
  <si>
    <t>Risk assessments and method statements (RAMS) for installer works</t>
  </si>
  <si>
    <t>E</t>
  </si>
  <si>
    <t>Testing and Commissioning</t>
  </si>
  <si>
    <t>Develop test plan for Microgrid System-level commissioning</t>
  </si>
  <si>
    <t>Coordinate Microgrid System-level commissioning</t>
  </si>
  <si>
    <t>Commissioning works for any other item not mentioned in this document</t>
  </si>
  <si>
    <t>Coordinate power outages for cut-overs and during commissioning tests which risk system trips - as required</t>
  </si>
  <si>
    <t>Provide qualified electrician available for duration of system level commissioning</t>
  </si>
  <si>
    <t>F</t>
  </si>
  <si>
    <t>Equipment Rental</t>
  </si>
  <si>
    <t>Rent temporary Diesel Generator for Microgrid System-level commissioning - as required</t>
  </si>
  <si>
    <t>Provide load bank or equivalent for simulating load steps during Microgrid System-level commissioning - as required</t>
  </si>
  <si>
    <t>Rent test equipment for commissioning activities in customer scope - as required</t>
  </si>
  <si>
    <t>G</t>
  </si>
  <si>
    <t>Handover</t>
  </si>
  <si>
    <t>Train local operator - as required</t>
  </si>
  <si>
    <t>Civil</t>
  </si>
  <si>
    <t>Design</t>
  </si>
  <si>
    <t>Overall site layout: design &amp; construction drawings</t>
  </si>
  <si>
    <t>Foundation pads &amp; anchoring: design &amp; construction drawings</t>
  </si>
  <si>
    <t>Conduit and trenching plan: design &amp; construction drawings</t>
  </si>
  <si>
    <t>Equipment anchoring plan: design &amp; construction drawings</t>
  </si>
  <si>
    <t>Access roads, drainage, fencing and sound walls: design &amp; construction drawings - as required</t>
  </si>
  <si>
    <t>Materials Supply</t>
  </si>
  <si>
    <t>Procure all materials to form foundations such as concrete, structural steel, etc</t>
  </si>
  <si>
    <t>Procure all materials for cable trenching and ducting</t>
  </si>
  <si>
    <t>Procure all materials for access, landscaping, fencing, drainage, walls - as required</t>
  </si>
  <si>
    <t>Construction Work</t>
  </si>
  <si>
    <t>All construction works required to form equipment foundations and surrounding hard-standing zones</t>
  </si>
  <si>
    <t>All trenching and ducting works; making good as required</t>
  </si>
  <si>
    <t>All construction work as required for access roads, landscaping, fencing, drainage, noise reduction, etc</t>
  </si>
  <si>
    <t>Electrical</t>
  </si>
  <si>
    <t>Single-Line Diagram: design and construction drawing</t>
  </si>
  <si>
    <t>3-Lines and AC/DC Schematics: design and construction drawings</t>
  </si>
  <si>
    <t>AC power circuits: design, cable schedule, BOM &amp; drawings</t>
  </si>
  <si>
    <t>Distribution boards and switchgear: design, specification, BOM &amp; drawings</t>
  </si>
  <si>
    <t>Auxiliary power supplies and/or UPS, as required: design, Cable schedule, BOM &amp; drawings</t>
  </si>
  <si>
    <t>Inrush mitigation studies - as required</t>
  </si>
  <si>
    <t>Protection coordination studies - as required</t>
  </si>
  <si>
    <t>Arc flash studies - as required</t>
  </si>
  <si>
    <t xml:space="preserve">Grounding scheme design </t>
  </si>
  <si>
    <t>Overvoltage protection system design</t>
  </si>
  <si>
    <t>Lightning protection system design - as required</t>
  </si>
  <si>
    <t>Procure conductors, conduits and cable management systems</t>
  </si>
  <si>
    <t>Procure distribution boards, switchgear</t>
  </si>
  <si>
    <t>Procure circuit breakers, including motor recloser and aux status contacts</t>
  </si>
  <si>
    <t>Procure protection relays and associated intrument transformers - as required</t>
  </si>
  <si>
    <t>Procure UPS system for Tesla Site Controller and internet router</t>
  </si>
  <si>
    <t>Procure transformers - as required</t>
  </si>
  <si>
    <t>Procure materials to form grounding system</t>
  </si>
  <si>
    <t>Procure overvoltge protection equipment</t>
  </si>
  <si>
    <t>Procure lightning protection system - as required</t>
  </si>
  <si>
    <t>Procure capacitor/inductance bank for power factor control - as required</t>
  </si>
  <si>
    <t>Procure all materials for any other item not specifically mentioned in this document</t>
  </si>
  <si>
    <t>Install conductors, conduits and cable management systems</t>
  </si>
  <si>
    <t>Install distribution boards, switchgear</t>
  </si>
  <si>
    <t>Install circuit breakers, including motor recloser and aux status contacts</t>
  </si>
  <si>
    <t>Install protection relays and associated intrument transformers - as required</t>
  </si>
  <si>
    <t>Install power supplies to communication and control system components</t>
  </si>
  <si>
    <t>Install transformers - as required</t>
  </si>
  <si>
    <t>Install grounding system</t>
  </si>
  <si>
    <t>Install overvoltage protection equipment</t>
  </si>
  <si>
    <t>Install lightning protection system - as required</t>
  </si>
  <si>
    <t>Install capacitor bank for existing Power Factor Control - as required</t>
  </si>
  <si>
    <t>Install any other item not specifically mentioned in this document</t>
  </si>
  <si>
    <t>Commissioning</t>
  </si>
  <si>
    <t>Inspect and test all electrical circuits</t>
  </si>
  <si>
    <t>Test and commission all switchgear, protection relays, circuit breakers per manufacturer requirements</t>
  </si>
  <si>
    <t>Program, test and commission system protection relays including settings</t>
  </si>
  <si>
    <t>Communication</t>
  </si>
  <si>
    <t>Communication diagram inclusive of communication links and networking hardware</t>
  </si>
  <si>
    <t>Metering: define compatible manufacturer, model, and communication protocol</t>
  </si>
  <si>
    <t>Metering: CT/ Rogowski specification, BOM, drawings</t>
  </si>
  <si>
    <t>Additional metering and associated instrument transformers</t>
  </si>
  <si>
    <t>Specification and design of internet connection point</t>
  </si>
  <si>
    <t>Procure required meters per the Tesla Site Design Manual, and associated instrument transformers</t>
  </si>
  <si>
    <t>Procure additional meters and instrument transformers as required by customer</t>
  </si>
  <si>
    <t xml:space="preserve">Procure communication physical layer (fiber, copper, twisted pair, wireless, and cellular) </t>
  </si>
  <si>
    <t>Procure communications networking hardware (routers, modems)</t>
  </si>
  <si>
    <t>Procure internet connection on site as per Tesla requirements</t>
  </si>
  <si>
    <t>Install all meters, instrument transformers and control components</t>
  </si>
  <si>
    <t xml:space="preserve">Install communication physical layer (fiber, copper, twisted pair) </t>
  </si>
  <si>
    <t>Install communications networking hardware (routers, modems etc)</t>
  </si>
  <si>
    <t>Test and commission the communication and networking system (routers, modems etc)</t>
  </si>
  <si>
    <t>Test each ethernet connection from point-to-point with an approved Ethernet Cable Tester</t>
  </si>
  <si>
    <t>Energy Storage System</t>
  </si>
  <si>
    <t>Fully Integrated Energy Storage System: single cabinet includes battery modules, DC/DC converters and DC/AC inverters.</t>
  </si>
  <si>
    <t>Energy Storage System block layout: design &amp; drawings</t>
  </si>
  <si>
    <t>Megapack Enclosure including Battery Modules and Inverters</t>
  </si>
  <si>
    <t>Tesla Site Controller</t>
  </si>
  <si>
    <t>Wireway kit - as required</t>
  </si>
  <si>
    <t>Mounting kit (template, seismic washers etc.) - as required</t>
  </si>
  <si>
    <t>Anchor tool - as required</t>
  </si>
  <si>
    <t>Foundation anchors - as required</t>
  </si>
  <si>
    <t>Offload and transport all Energy Storage System materials and equipment around site, and lifting into position</t>
  </si>
  <si>
    <t>Position equipment onto final location and install anchors</t>
  </si>
  <si>
    <t>Mechanical assembly of Energy Storage System components</t>
  </si>
  <si>
    <t>Install Tesla Site Controller (inclusive of all power and data communication connections)</t>
  </si>
  <si>
    <t>Install AC circuits from Battery Inverter(s) to distribution board</t>
  </si>
  <si>
    <t>Pre-commission the Energy Storage System inclusive of Megapack and Tesla Site Controller according to Tesla commissioning protocol</t>
  </si>
  <si>
    <t>Commission the Energy Storage System inclusive of Megapack and Tesla Site Controller remotely or onsite at Tesla’s sole discretion</t>
  </si>
  <si>
    <t>Grid Connection</t>
  </si>
  <si>
    <t>Prepare and submit interconnection application: liaison with utility - as required</t>
  </si>
  <si>
    <t>Design Point of Interconnection with utility</t>
  </si>
  <si>
    <t>Provide minimum requirements of Islanding Controller relay for interaction with, and system operation, of Tesla Energy Storage System for on/off-grid transition</t>
  </si>
  <si>
    <t>Provide template configuration (RDB file) for Islanding Controller to allow integration with Tesla Site Controller</t>
  </si>
  <si>
    <t>Provide overall specification for Islanding Controller relay</t>
  </si>
  <si>
    <t>Provide specifications, design and BOM of main grid breaker, including power for coil</t>
  </si>
  <si>
    <t>Design protections as required by Utility</t>
  </si>
  <si>
    <t>Procure the Islanding Controller for main grid breaker control</t>
  </si>
  <si>
    <t>Procure wiring/conduit requirements for Islanding Controller integration to Tesla Site Controller</t>
  </si>
  <si>
    <t>Procure power supply to provide 24 VDC control power to Islanding Controller</t>
  </si>
  <si>
    <t>Procure main breaker or contactor inclusive of motor recloser, aux. contacts, and other required switchgear</t>
  </si>
  <si>
    <t>Procure all equipment and protections required to meet the utility requirement</t>
  </si>
  <si>
    <t>Install the Islanding Controller, including wiring/conduit to Tesla Site Controller and power supply</t>
  </si>
  <si>
    <t>Install or retrofit the main breaker and associated equipment</t>
  </si>
  <si>
    <t>Install all equipment and protections as required by the utility</t>
  </si>
  <si>
    <t>Permission To Operate (PTO): liaison with utility - as required</t>
  </si>
  <si>
    <t>Commission any protection relays and hire test equipment - as required by utility</t>
  </si>
  <si>
    <t>Configuration and commissioning of Islanding Controller, including any site-specific programming</t>
  </si>
  <si>
    <t>Complete Islanding Controller Acceptance Test Checklist</t>
  </si>
  <si>
    <t>Confirm synchronisation behaviour with Tesla Energy Storage System</t>
  </si>
  <si>
    <t>Solar PV System</t>
  </si>
  <si>
    <t>Define Solar PV System interface settings required for Microgrid Controller integration</t>
  </si>
  <si>
    <t>Provide list of Solar PV Inverters and Inverter Managers compatible with Tesla-supplied equipment (Approved Vendor List)</t>
  </si>
  <si>
    <t>Provide specification of Solar PV System and ancillary equipment</t>
  </si>
  <si>
    <t>Complete all design works as required for Solar PV System</t>
  </si>
  <si>
    <t>Procure Solar PV System (PV modules, inverters, inverter manager, BOS components, etc.)</t>
  </si>
  <si>
    <t>Procure PV inverter communications gateway - as required</t>
  </si>
  <si>
    <t>Install Solar PV System and ancillaries</t>
  </si>
  <si>
    <t>Install PV inverter communications gateway - as required</t>
  </si>
  <si>
    <t>Commissioning &amp; Configuration</t>
  </si>
  <si>
    <t>Commission Solar PV System per manufacturer requirements</t>
  </si>
  <si>
    <t>Complete Microgrid PV Site Acceptance Test Checklist</t>
  </si>
  <si>
    <t>Diesel Generator(s)</t>
  </si>
  <si>
    <t>Define key settings required for Microgrid Controller integration</t>
  </si>
  <si>
    <t>Provide list of Genset Controllers compatible with Tesla-supplied equipment (Tesla Industrial Energy Approved Vendor List)</t>
  </si>
  <si>
    <t>Provide specification of Diesel Generator including Generator Controller, engine, make and model, part number, serial number, and an auxiliary accessories/board</t>
  </si>
  <si>
    <t>Complete all design works as required for Diesel Generator</t>
  </si>
  <si>
    <t>Procure Diesel Generator</t>
  </si>
  <si>
    <t>Procure Diesel Generator synchronizing breaker</t>
  </si>
  <si>
    <t>Procure Diesel Generator control and protection equipment (reverse power, over current, etc.) as required</t>
  </si>
  <si>
    <t>Procure Diesel Generator Controller from Tesla Industrial Energy Approved Vendor List</t>
  </si>
  <si>
    <t>Complete works as required to install Diesel Generator, including integration between Generator Controller, Engine Control Unit (ECU) and Automatic Voltage Regulator (AVR) required for droop operation</t>
  </si>
  <si>
    <t>Install synchronizing breaker and integrate with Generator Controller</t>
  </si>
  <si>
    <t xml:space="preserve">Install the Diesel Generator control and protection equipment (reverse power, over current, etc.) </t>
  </si>
  <si>
    <t>Install the Diesel Generator Controller</t>
  </si>
  <si>
    <t>Configure general settings in Generator Controller, including but not limited to: engine model, AVR model, rating, breaker control and sync check</t>
  </si>
  <si>
    <t>Configure Generator Controller communication settings required to allow monitoring and control by Microgrid Controller</t>
  </si>
  <si>
    <t>Configure frequency and voltage droop settings as defined in Tesla Generator and Generator Controller Configuration Specifications document</t>
  </si>
  <si>
    <t>Commission the Diesel Generator, Generator Controller and ancillaries, including but not limited to the Tesla Generator Acceptance Tests</t>
  </si>
  <si>
    <t>Provide configured settings file including droop gain settings, CT/PT ratios, speed and voltage droop percentages, and communication settings</t>
  </si>
  <si>
    <t>Complete Generator Controller integration tests with Microgrid Controller</t>
  </si>
  <si>
    <t>Microgrid Controller</t>
  </si>
  <si>
    <t>Define microgrid operating sequence according to Microgrid Controller Owner's Manual</t>
  </si>
  <si>
    <t>Define Modbus interface to Microgrid Controller</t>
  </si>
  <si>
    <t>Define user interface to Microgrid Controller</t>
  </si>
  <si>
    <t>Procure Microgrid Controller hardware &amp; enclosure - as required</t>
  </si>
  <si>
    <t>Procure local user interface hardware - as required</t>
  </si>
  <si>
    <t>Install Microgrid Controller enclosure and associated cabling - as required</t>
  </si>
  <si>
    <t>Install additional interposing relays and external I/O - as required</t>
  </si>
  <si>
    <t>Install local user interface hardware - as required</t>
  </si>
  <si>
    <t>Pre-commission the Microgrid Controller according to commissioning protocol</t>
  </si>
  <si>
    <t>Commission the Microgrid Controller remotely or onsite at Tesla’s sole discretion</t>
  </si>
  <si>
    <t>Load Shedding</t>
  </si>
  <si>
    <t>External I/O relays - definition of settings required for Microgrid Controller integration</t>
  </si>
  <si>
    <t>List of make and model of External I/O relays compatible with Tesla-supplied equipment (Approved Vendor List)</t>
  </si>
  <si>
    <t>Load shedding scheme: specification of functionality</t>
  </si>
  <si>
    <t>Load shedding scheme: specification of loads to be shed</t>
  </si>
  <si>
    <t>External I/O relays</t>
  </si>
  <si>
    <t>Load breakers or contactors inclusive of motor reclose and aux. contacts</t>
  </si>
  <si>
    <t>Install the External I/O relays</t>
  </si>
  <si>
    <t>Install the load breakers or contactors inclusive of motor reclose and aux. contacts</t>
  </si>
  <si>
    <t>Test and commission the load shedding scheme</t>
  </si>
  <si>
    <t>Project type</t>
  </si>
  <si>
    <t>Off grid controller</t>
  </si>
  <si>
    <t>Islanding Controller</t>
  </si>
  <si>
    <t>Tesla/Other</t>
  </si>
  <si>
    <t>Archetype_1</t>
  </si>
  <si>
    <t>Ar_1</t>
  </si>
  <si>
    <t>List 1</t>
  </si>
  <si>
    <t>List 2</t>
  </si>
  <si>
    <t>List 3</t>
  </si>
  <si>
    <t>List 4</t>
  </si>
  <si>
    <t>Combination</t>
  </si>
  <si>
    <t>On-grid only</t>
  </si>
  <si>
    <t>Battery meter (battery dispatch only)</t>
  </si>
  <si>
    <t>Tesla Microgrid Controller</t>
  </si>
  <si>
    <t>Tesla Islanding Controller</t>
  </si>
  <si>
    <t>Yes</t>
  </si>
  <si>
    <t>Archetype_2</t>
  </si>
  <si>
    <t>Ar_2</t>
  </si>
  <si>
    <t>Off-grid only + Yes + Other + Other</t>
  </si>
  <si>
    <t>Off-grid only</t>
  </si>
  <si>
    <t>Site meter</t>
  </si>
  <si>
    <t>Buyer controller</t>
  </si>
  <si>
    <t>Buyer managed islanding</t>
  </si>
  <si>
    <t>No</t>
  </si>
  <si>
    <t>Archetype_3</t>
  </si>
  <si>
    <t>Ar_3</t>
  </si>
  <si>
    <t>Off-grid only + No + Tesla + Other</t>
  </si>
  <si>
    <t>On+Off grid</t>
  </si>
  <si>
    <t>Archetype_4</t>
  </si>
  <si>
    <t>Ar_4</t>
  </si>
  <si>
    <t>On+Off Grid</t>
  </si>
  <si>
    <t>Off-grid only + No + Other + Other</t>
  </si>
  <si>
    <t>Archetype_5</t>
  </si>
  <si>
    <t>Ar_5</t>
  </si>
  <si>
    <t>On+Off Grid + Yes + Tesla + Other</t>
  </si>
  <si>
    <t>On+Off Grid + Yes + Other + Other</t>
  </si>
  <si>
    <t>Not Allowable</t>
  </si>
  <si>
    <t>On+Off Grid + No + Tesla + Other</t>
  </si>
  <si>
    <t>Grid Freq</t>
  </si>
  <si>
    <t>BESS Import Limits</t>
  </si>
  <si>
    <t>Data Logging</t>
  </si>
  <si>
    <t>Remote Login</t>
  </si>
  <si>
    <t>Project Type</t>
  </si>
  <si>
    <t>On+Off Grid + No + Other + Other</t>
  </si>
  <si>
    <t>Charge from solar only</t>
  </si>
  <si>
    <t>Who will be sending battery dispatch commands?</t>
  </si>
  <si>
    <t>Do you want Tesla’s help to do any kind of import/export control or to charge from solar?</t>
  </si>
  <si>
    <t>Off-grid only + Yes + Tesla + Tesla</t>
  </si>
  <si>
    <t>Charge from grid only</t>
  </si>
  <si>
    <t>Customer Firewall</t>
  </si>
  <si>
    <t>Tesla Opticaster</t>
  </si>
  <si>
    <t>Off-grid only + Yes + Other + Tesla</t>
  </si>
  <si>
    <t>Telemetry Proxy Server</t>
  </si>
  <si>
    <t>VPN Access</t>
  </si>
  <si>
    <t>Customer Controller</t>
  </si>
  <si>
    <t>Who controls the site off-grid?</t>
  </si>
  <si>
    <t>Off-grid only + No + Tesla + Tesla</t>
  </si>
  <si>
    <t>Generation Assets</t>
  </si>
  <si>
    <t>Jump Server Access</t>
  </si>
  <si>
    <t>Single setpoint dispatch</t>
  </si>
  <si>
    <t>Off-grid only + No + Other + Tesla</t>
  </si>
  <si>
    <t>Front-of-meter</t>
  </si>
  <si>
    <t>On+Off Grid + Yes + Tesla + Tesla</t>
  </si>
  <si>
    <t>Behind-the-meter</t>
  </si>
  <si>
    <t>On+Off Grid + Yes + Other + Tesla</t>
  </si>
  <si>
    <t>On+Off Grid + No + Tesla + Tesla</t>
  </si>
  <si>
    <t>Smart Inverter Features</t>
  </si>
  <si>
    <t>On+Off Grid + No + Other + Tesla</t>
  </si>
  <si>
    <t>Volt-Var</t>
  </si>
  <si>
    <t>On-grid only + No + Tesla + Tesla</t>
  </si>
  <si>
    <t>Freq-Watt</t>
  </si>
  <si>
    <t>On-grid only + No + Tesla + Other</t>
  </si>
  <si>
    <t>On-grid only + No + Other + Tesla</t>
  </si>
  <si>
    <t>On-grid only + No + Other + Other</t>
  </si>
  <si>
    <t>Internet</t>
  </si>
  <si>
    <t>Off-grid only + Yes + Tesla + Other</t>
  </si>
  <si>
    <t>Customer-provided hardline internet connection on TSC LAN 1 Ethernet port</t>
  </si>
  <si>
    <t>On-grid only + Yes + Tesla + Tesla</t>
  </si>
  <si>
    <t>TSC's integrated cellular modem</t>
  </si>
  <si>
    <t>On-grid only + Yes + Tesla + Other</t>
  </si>
  <si>
    <t>Both</t>
  </si>
  <si>
    <t>On-grid only + Yes + Other + Tesla</t>
  </si>
  <si>
    <t>On-grid only + Yes + Other + Other</t>
  </si>
  <si>
    <t>On-grid only + Yes</t>
  </si>
  <si>
    <t>On-grid only + No</t>
  </si>
  <si>
    <t>Off-grid only + Tesla</t>
  </si>
  <si>
    <t>Off-grid only + Other</t>
  </si>
  <si>
    <t>Off-grid only + No + No + Tesla</t>
  </si>
  <si>
    <t>Off-grid only + No + Yes + Other</t>
  </si>
  <si>
    <t>Off-grid only + Yes + Yes + Tesla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</si>
</sst>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sz val="12"/>
      <color rgb="FF000000"/>
      <name val="Arial"/>
      <family val="2"/>
    </font>
    <font>
      <u/>
      <sz val="11"/>
      <color theme="10"/>
      <name val="Calibri"/>
      <family val="2"/>
      <scheme val="minor"/>
    </font>
    <font>
      <sz val="11"/>
      <color rgb="FF000000"/>
      <name val="Calibri"/>
      <family val="2"/>
      <scheme val="minor"/>
    </font>
    <font>
      <sz val="12"/>
      <color rgb="FF000000"/>
      <name val="Calibri"/>
      <family val="2"/>
      <scheme val="minor"/>
    </font>
    <font>
      <sz val="11"/>
      <color rgb="FFFF0000"/>
      <name val="Calibri"/>
      <family val="2"/>
      <scheme val="minor"/>
    </font>
    <font>
      <sz val="11"/>
      <color rgb="FF0070C0"/>
      <name val="Calibri"/>
      <family val="2"/>
      <scheme val="minor"/>
    </font>
    <font>
      <b/>
      <sz val="13"/>
      <color theme="0"/>
      <name val="Calibri"/>
      <family val="2"/>
      <scheme val="minor"/>
    </font>
    <font>
      <b/>
      <sz val="11"/>
      <color rgb="FF0070C0"/>
      <name val="Calibri"/>
      <family val="2"/>
      <scheme val="minor"/>
    </font>
    <font>
      <b/>
      <i/>
      <sz val="11"/>
      <color rgb="FF000000"/>
      <name val="Calibri"/>
      <family val="2"/>
      <scheme val="minor"/>
    </font>
    <font>
      <b/>
      <i/>
      <sz val="11"/>
      <color theme="0"/>
      <name val="Calibri"/>
      <family val="2"/>
      <scheme val="minor"/>
    </font>
    <font>
      <sz val="11"/>
      <color rgb="FFFF0000"/>
      <name val="Calibri (Body)"/>
    </font>
    <font>
      <sz val="11"/>
      <color theme="1"/>
      <name val="Calibri (Body)"/>
    </font>
    <font>
      <sz val="11"/>
      <color rgb="FFC00000"/>
      <name val="Calibri (Body)"/>
    </font>
    <font>
      <b/>
      <sz val="12"/>
      <color rgb="FF000000"/>
      <name val="Calibri"/>
      <family val="2"/>
      <scheme val="minor"/>
    </font>
    <font>
      <sz val="12"/>
      <color rgb="FF000000"/>
      <name val="Calibri"/>
      <family val="2"/>
    </font>
    <font>
      <sz val="12"/>
      <color theme="1"/>
      <name val="Calibri"/>
      <family val="2"/>
    </font>
    <font>
      <b/>
      <sz val="12"/>
      <color rgb="FFFF0000"/>
      <name val="Calibri"/>
      <family val="2"/>
    </font>
    <font>
      <sz val="11"/>
      <color theme="1"/>
      <name val="Calibri"/>
      <family val="2"/>
      <scheme val="minor"/>
    </font>
    <font>
      <sz val="10"/>
      <color theme="1"/>
      <name val="Gotham Light"/>
      <family val="3"/>
    </font>
    <font>
      <sz val="13"/>
      <color theme="0"/>
      <name val="Calibri"/>
      <family val="2"/>
      <scheme val="minor"/>
    </font>
    <font>
      <b/>
      <sz val="11"/>
      <color rgb="FFFFFFFF"/>
      <name val="Helvetica Neue"/>
    </font>
    <font>
      <sz val="11"/>
      <color rgb="FFFFFFFF"/>
      <name val="Helvetica Neue"/>
    </font>
    <font>
      <sz val="11"/>
      <color rgb="FF000000"/>
      <name val="Helvetica Neue"/>
    </font>
    <font>
      <sz val="8"/>
      <name val="Calibri"/>
      <family val="2"/>
      <scheme val="minor"/>
    </font>
    <font>
      <sz val="11"/>
      <color theme="4"/>
      <name val="Calibri"/>
      <family val="2"/>
      <scheme val="minor"/>
    </font>
    <font>
      <sz val="11"/>
      <name val="Calibri"/>
      <family val="2"/>
      <scheme val="minor"/>
    </font>
    <font>
      <b/>
      <sz val="11"/>
      <name val="Calibri Light"/>
      <family val="3"/>
      <scheme val="major"/>
    </font>
    <font>
      <b/>
      <sz val="11"/>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0" tint="-0.34998626667073579"/>
        <bgColor indexed="64"/>
      </patternFill>
    </fill>
    <fill>
      <patternFill patternType="solid">
        <fgColor rgb="FFA6A6A6"/>
        <bgColor rgb="FF000000"/>
      </patternFill>
    </fill>
    <fill>
      <patternFill patternType="solid">
        <fgColor theme="2" tint="-9.9978637043366805E-2"/>
        <bgColor indexed="64"/>
      </patternFill>
    </fill>
    <fill>
      <patternFill patternType="solid">
        <fgColor theme="9" tint="0.39997558519241921"/>
        <bgColor indexed="64"/>
      </patternFill>
    </fill>
    <fill>
      <patternFill patternType="solid">
        <fgColor rgb="FFFFFF00"/>
        <bgColor indexed="64"/>
      </patternFill>
    </fill>
  </fills>
  <borders count="39">
    <border>
      <left/>
      <right/>
      <top/>
      <bottom/>
      <diagonal/>
    </border>
    <border>
      <left/>
      <right/>
      <top/>
      <bottom style="thin">
        <color auto="1"/>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xf numFmtId="0" fontId="23" fillId="0" borderId="0"/>
  </cellStyleXfs>
  <cellXfs count="210">
    <xf numFmtId="0" fontId="0" fillId="0" borderId="0" xfId="0"/>
    <xf numFmtId="0" fontId="0" fillId="0" borderId="0" xfId="0" applyAlignment="1">
      <alignment wrapText="1"/>
    </xf>
    <xf numFmtId="0" fontId="3" fillId="0" borderId="1" xfId="0" applyFont="1" applyBorder="1"/>
    <xf numFmtId="0" fontId="0" fillId="0" borderId="1" xfId="0" applyBorder="1"/>
    <xf numFmtId="0" fontId="4" fillId="0" borderId="1" xfId="0" applyFont="1" applyBorder="1"/>
    <xf numFmtId="0" fontId="3" fillId="0" borderId="0" xfId="0" applyFont="1"/>
    <xf numFmtId="0" fontId="2" fillId="0" borderId="0" xfId="0" applyFont="1"/>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5" borderId="0" xfId="0" applyFill="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2" xfId="0" applyFill="1" applyBorder="1" applyAlignment="1" applyProtection="1">
      <alignment horizontal="left" vertical="top" wrapText="1"/>
      <protection locked="0"/>
    </xf>
    <xf numFmtId="0" fontId="0" fillId="3" borderId="9" xfId="0" applyFill="1" applyBorder="1" applyProtection="1">
      <protection locked="0"/>
    </xf>
    <xf numFmtId="0" fontId="0" fillId="5" borderId="0" xfId="0" applyFill="1" applyAlignment="1" applyProtection="1">
      <alignment horizontal="left" vertical="top" wrapText="1"/>
      <protection locked="0"/>
    </xf>
    <xf numFmtId="0" fontId="0" fillId="5" borderId="3" xfId="0" applyFill="1" applyBorder="1" applyProtection="1">
      <protection locked="0"/>
    </xf>
    <xf numFmtId="0" fontId="0" fillId="5" borderId="4" xfId="0" applyFill="1" applyBorder="1" applyAlignment="1" applyProtection="1">
      <alignment horizontal="left" vertical="top" wrapText="1"/>
      <protection locked="0"/>
    </xf>
    <xf numFmtId="0" fontId="0" fillId="5" borderId="5" xfId="0" applyFill="1" applyBorder="1" applyProtection="1">
      <protection locked="0"/>
    </xf>
    <xf numFmtId="0" fontId="0" fillId="5" borderId="6" xfId="0" applyFill="1" applyBorder="1" applyProtection="1">
      <protection locked="0"/>
    </xf>
    <xf numFmtId="0" fontId="0" fillId="5" borderId="7" xfId="0" applyFill="1" applyBorder="1" applyProtection="1">
      <protection locked="0"/>
    </xf>
    <xf numFmtId="0" fontId="8" fillId="3" borderId="0" xfId="0" applyFont="1" applyFill="1" applyAlignment="1" applyProtection="1">
      <alignment horizontal="center" wrapText="1"/>
      <protection locked="0"/>
    </xf>
    <xf numFmtId="0" fontId="8" fillId="3" borderId="0" xfId="0" applyFont="1" applyFill="1" applyAlignment="1" applyProtection="1">
      <alignment horizontal="center"/>
      <protection locked="0"/>
    </xf>
    <xf numFmtId="0" fontId="7" fillId="5" borderId="0" xfId="0" applyFont="1" applyFill="1" applyAlignment="1" applyProtection="1">
      <alignment horizontal="left" wrapText="1"/>
      <protection locked="0"/>
    </xf>
    <xf numFmtId="0" fontId="12" fillId="4" borderId="0" xfId="0" applyFont="1" applyFill="1" applyAlignment="1" applyProtection="1">
      <alignment horizontal="center"/>
      <protection locked="0"/>
    </xf>
    <xf numFmtId="0" fontId="12" fillId="5" borderId="0" xfId="0" applyFont="1" applyFill="1" applyAlignment="1" applyProtection="1">
      <alignment horizontal="center"/>
      <protection locked="0"/>
    </xf>
    <xf numFmtId="0" fontId="13" fillId="5" borderId="0" xfId="0" applyFont="1" applyFill="1" applyAlignment="1" applyProtection="1">
      <alignment horizontal="left" wrapText="1"/>
      <protection locked="0"/>
    </xf>
    <xf numFmtId="0" fontId="14" fillId="5" borderId="0" xfId="0" applyFont="1" applyFill="1" applyAlignment="1" applyProtection="1">
      <alignment horizontal="center"/>
      <protection locked="0"/>
    </xf>
    <xf numFmtId="14" fontId="12" fillId="4" borderId="0" xfId="0" applyNumberFormat="1" applyFont="1" applyFill="1" applyAlignment="1" applyProtection="1">
      <alignment horizontal="center"/>
      <protection locked="0"/>
    </xf>
    <xf numFmtId="14" fontId="12" fillId="0" borderId="0" xfId="0" applyNumberFormat="1" applyFont="1" applyAlignment="1" applyProtection="1">
      <alignment horizontal="center"/>
      <protection locked="0"/>
    </xf>
    <xf numFmtId="0" fontId="0" fillId="5" borderId="17" xfId="0" applyFill="1" applyBorder="1" applyProtection="1">
      <protection locked="0"/>
    </xf>
    <xf numFmtId="0" fontId="7" fillId="5" borderId="1" xfId="0" applyFont="1" applyFill="1" applyBorder="1" applyAlignment="1" applyProtection="1">
      <alignment horizontal="left" wrapText="1"/>
      <protection locked="0"/>
    </xf>
    <xf numFmtId="0" fontId="0" fillId="5" borderId="18" xfId="0" applyFill="1" applyBorder="1" applyProtection="1">
      <protection locked="0"/>
    </xf>
    <xf numFmtId="0" fontId="0" fillId="5" borderId="11" xfId="0" applyFill="1" applyBorder="1" applyProtection="1">
      <protection locked="0"/>
    </xf>
    <xf numFmtId="0" fontId="0" fillId="5" borderId="10" xfId="0" applyFill="1" applyBorder="1" applyProtection="1">
      <protection locked="0"/>
    </xf>
    <xf numFmtId="0" fontId="7" fillId="5" borderId="11" xfId="0" applyFont="1" applyFill="1" applyBorder="1" applyAlignment="1" applyProtection="1">
      <alignment horizontal="left" wrapText="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0" xfId="0" applyFill="1" applyAlignment="1" applyProtection="1">
      <alignment horizontal="left" wrapText="1"/>
      <protection locked="0"/>
    </xf>
    <xf numFmtId="0" fontId="0" fillId="5" borderId="0" xfId="0" applyFill="1" applyAlignment="1" applyProtection="1">
      <alignment vertical="top" wrapText="1"/>
      <protection locked="0"/>
    </xf>
    <xf numFmtId="0" fontId="0" fillId="5" borderId="15" xfId="0" applyFill="1" applyBorder="1" applyProtection="1">
      <protection locked="0"/>
    </xf>
    <xf numFmtId="0" fontId="0" fillId="5" borderId="1" xfId="0" applyFill="1" applyBorder="1" applyProtection="1">
      <protection locked="0"/>
    </xf>
    <xf numFmtId="0" fontId="0" fillId="5" borderId="16" xfId="0" applyFill="1" applyBorder="1" applyProtection="1">
      <protection locked="0"/>
    </xf>
    <xf numFmtId="0" fontId="0" fillId="3" borderId="0" xfId="0" applyFill="1" applyProtection="1">
      <protection locked="0"/>
    </xf>
    <xf numFmtId="0" fontId="0" fillId="3" borderId="2" xfId="0" applyFill="1" applyBorder="1" applyProtection="1">
      <protection locked="0"/>
    </xf>
    <xf numFmtId="0" fontId="5" fillId="3" borderId="0" xfId="0" applyFont="1" applyFill="1" applyAlignment="1" applyProtection="1">
      <alignment horizontal="center" wrapText="1"/>
      <protection locked="0"/>
    </xf>
    <xf numFmtId="0" fontId="0" fillId="5" borderId="0" xfId="0" applyFill="1" applyAlignment="1" applyProtection="1">
      <alignment wrapText="1"/>
      <protection locked="0"/>
    </xf>
    <xf numFmtId="0" fontId="0" fillId="5" borderId="0" xfId="0" applyFill="1" applyAlignment="1" applyProtection="1">
      <alignment horizontal="left"/>
      <protection locked="0"/>
    </xf>
    <xf numFmtId="0" fontId="5" fillId="3" borderId="0" xfId="0" applyFont="1" applyFill="1" applyAlignment="1" applyProtection="1">
      <alignment horizontal="left" wrapText="1"/>
      <protection locked="0"/>
    </xf>
    <xf numFmtId="0" fontId="2" fillId="5" borderId="0" xfId="0" applyFont="1" applyFill="1" applyProtection="1">
      <protection locked="0"/>
    </xf>
    <xf numFmtId="0" fontId="6" fillId="5" borderId="0" xfId="1" applyFill="1" applyBorder="1" applyProtection="1">
      <protection locked="0"/>
    </xf>
    <xf numFmtId="0" fontId="0" fillId="0" borderId="13" xfId="0" applyBorder="1" applyAlignment="1" applyProtection="1">
      <alignment wrapText="1"/>
      <protection locked="0"/>
    </xf>
    <xf numFmtId="0" fontId="0" fillId="5" borderId="0" xfId="0" applyFill="1" applyAlignment="1" applyProtection="1">
      <alignment horizontal="left" wrapText="1" indent="2"/>
      <protection locked="0"/>
    </xf>
    <xf numFmtId="0" fontId="0" fillId="5" borderId="0" xfId="0" applyFill="1" applyAlignment="1" applyProtection="1">
      <alignment horizontal="left" indent="2"/>
      <protection locked="0"/>
    </xf>
    <xf numFmtId="0" fontId="0" fillId="0" borderId="0" xfId="0" applyProtection="1">
      <protection locked="0"/>
    </xf>
    <xf numFmtId="0" fontId="10" fillId="4" borderId="0" xfId="0" applyFont="1" applyFill="1" applyAlignment="1" applyProtection="1">
      <alignment horizontal="center"/>
      <protection locked="0"/>
    </xf>
    <xf numFmtId="0" fontId="10" fillId="4" borderId="0" xfId="0" applyFont="1" applyFill="1" applyAlignment="1" applyProtection="1">
      <alignment horizontal="center" wrapText="1"/>
      <protection locked="0"/>
    </xf>
    <xf numFmtId="49" fontId="22" fillId="0" borderId="0" xfId="2" applyNumberFormat="1" applyFont="1" applyAlignment="1">
      <alignment horizontal="left" vertical="center" indent="2"/>
    </xf>
    <xf numFmtId="0" fontId="22" fillId="0" borderId="0" xfId="2" applyFont="1" applyAlignment="1">
      <alignment horizontal="left" vertical="center" wrapText="1"/>
    </xf>
    <xf numFmtId="49" fontId="22" fillId="0" borderId="0" xfId="2" applyNumberFormat="1" applyFont="1" applyAlignment="1">
      <alignment horizontal="left" vertical="center" wrapText="1" indent="2"/>
    </xf>
    <xf numFmtId="49" fontId="22" fillId="0" borderId="0" xfId="2" applyNumberFormat="1" applyFont="1" applyAlignment="1">
      <alignment horizontal="left" vertical="center" wrapText="1"/>
    </xf>
    <xf numFmtId="0" fontId="0" fillId="5" borderId="0" xfId="0" applyFill="1" applyAlignment="1">
      <alignment horizontal="center"/>
    </xf>
    <xf numFmtId="0" fontId="0" fillId="0" borderId="0" xfId="0" applyAlignment="1">
      <alignment horizontal="center"/>
    </xf>
    <xf numFmtId="0" fontId="26" fillId="8" borderId="1" xfId="0" applyFont="1" applyFill="1" applyBorder="1"/>
    <xf numFmtId="0" fontId="27" fillId="0" borderId="19" xfId="0" applyFont="1" applyBorder="1" applyAlignment="1">
      <alignment horizontal="left" wrapText="1"/>
    </xf>
    <xf numFmtId="0" fontId="2" fillId="0" borderId="20" xfId="0" applyFont="1" applyBorder="1" applyAlignment="1">
      <alignment horizontal="center" vertical="center"/>
    </xf>
    <xf numFmtId="0" fontId="0" fillId="0" borderId="20" xfId="0" applyBorder="1" applyAlignment="1">
      <alignment horizontal="left" vertical="center"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7" xfId="0" applyBorder="1"/>
    <xf numFmtId="0" fontId="0" fillId="5" borderId="0" xfId="0" applyFill="1" applyAlignment="1" applyProtection="1">
      <alignment horizontal="left" vertical="center" wrapText="1"/>
      <protection locked="0"/>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3" xfId="0" applyBorder="1"/>
    <xf numFmtId="0" fontId="10" fillId="4"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0" fillId="5" borderId="0" xfId="0" applyFill="1" applyAlignment="1" applyProtection="1">
      <alignment vertical="center"/>
      <protection locked="0"/>
    </xf>
    <xf numFmtId="0" fontId="0" fillId="5" borderId="10" xfId="0" applyFill="1" applyBorder="1" applyAlignment="1" applyProtection="1">
      <alignment vertical="center"/>
      <protection locked="0"/>
    </xf>
    <xf numFmtId="0" fontId="0" fillId="5" borderId="11" xfId="0" applyFill="1" applyBorder="1" applyAlignment="1" applyProtection="1">
      <alignment vertical="center"/>
      <protection locked="0"/>
    </xf>
    <xf numFmtId="0" fontId="0" fillId="5" borderId="13" xfId="0" applyFill="1" applyBorder="1" applyAlignment="1" applyProtection="1">
      <alignment vertical="center"/>
      <protection locked="0"/>
    </xf>
    <xf numFmtId="0" fontId="0" fillId="5" borderId="15" xfId="0" applyFill="1" applyBorder="1" applyAlignment="1" applyProtection="1">
      <alignment vertical="center"/>
      <protection locked="0"/>
    </xf>
    <xf numFmtId="0" fontId="0" fillId="5" borderId="1" xfId="0" applyFill="1" applyBorder="1" applyAlignment="1" applyProtection="1">
      <alignment vertical="center" wrapText="1"/>
      <protection locked="0"/>
    </xf>
    <xf numFmtId="0" fontId="0" fillId="5" borderId="1" xfId="0" applyFill="1" applyBorder="1" applyAlignment="1" applyProtection="1">
      <alignment horizontal="left" vertical="center"/>
      <protection locked="0"/>
    </xf>
    <xf numFmtId="0" fontId="0" fillId="5" borderId="1" xfId="0" applyFill="1" applyBorder="1" applyAlignment="1" applyProtection="1">
      <alignment vertical="center"/>
      <protection locked="0"/>
    </xf>
    <xf numFmtId="0" fontId="9" fillId="0" borderId="0" xfId="0" applyFont="1" applyAlignment="1">
      <alignment horizontal="center" vertical="top"/>
    </xf>
    <xf numFmtId="0" fontId="9" fillId="0" borderId="0" xfId="0" applyFont="1" applyAlignment="1">
      <alignment vertical="center"/>
    </xf>
    <xf numFmtId="0" fontId="2" fillId="0" borderId="14" xfId="0" applyFont="1" applyBorder="1" applyAlignment="1">
      <alignment horizontal="center" vertical="center"/>
    </xf>
    <xf numFmtId="0" fontId="29" fillId="4" borderId="0" xfId="0" applyFont="1" applyFill="1" applyAlignment="1">
      <alignment horizontal="center"/>
    </xf>
    <xf numFmtId="0" fontId="10" fillId="0" borderId="0" xfId="0" applyFont="1" applyAlignment="1" applyProtection="1">
      <alignment horizontal="center" wrapText="1"/>
      <protection locked="0"/>
    </xf>
    <xf numFmtId="0" fontId="29" fillId="4" borderId="0" xfId="0" applyFont="1" applyFill="1" applyAlignment="1" applyProtection="1">
      <alignment horizontal="center"/>
      <protection locked="0"/>
    </xf>
    <xf numFmtId="0" fontId="7" fillId="6" borderId="0" xfId="0" applyFont="1" applyFill="1" applyProtection="1">
      <protection locked="0"/>
    </xf>
    <xf numFmtId="0" fontId="10" fillId="4" borderId="14" xfId="0" applyFont="1" applyFill="1" applyBorder="1" applyAlignment="1" applyProtection="1">
      <alignment horizontal="center" wrapText="1"/>
      <protection locked="0"/>
    </xf>
    <xf numFmtId="0" fontId="10" fillId="0" borderId="14" xfId="0" applyFont="1" applyBorder="1" applyAlignment="1" applyProtection="1">
      <alignment horizontal="center" wrapText="1"/>
      <protection locked="0"/>
    </xf>
    <xf numFmtId="0" fontId="0" fillId="5" borderId="0" xfId="1" applyFont="1" applyFill="1" applyBorder="1" applyProtection="1">
      <protection locked="0"/>
    </xf>
    <xf numFmtId="0" fontId="10" fillId="4" borderId="0" xfId="0" applyFont="1" applyFill="1" applyAlignment="1" applyProtection="1">
      <alignment horizontal="left"/>
      <protection locked="0"/>
    </xf>
    <xf numFmtId="0" fontId="30" fillId="5" borderId="0" xfId="1" applyFont="1" applyFill="1" applyBorder="1" applyProtection="1">
      <protection locked="0"/>
    </xf>
    <xf numFmtId="0" fontId="22" fillId="0" borderId="23" xfId="2" applyFont="1" applyBorder="1" applyAlignment="1">
      <alignment horizontal="left" vertical="center" wrapText="1"/>
    </xf>
    <xf numFmtId="0" fontId="22" fillId="0" borderId="23" xfId="2" applyFont="1" applyBorder="1" applyAlignment="1">
      <alignment horizontal="left" vertical="center" wrapText="1" indent="2"/>
    </xf>
    <xf numFmtId="49" fontId="22" fillId="0" borderId="23" xfId="2" applyNumberFormat="1" applyFont="1" applyBorder="1" applyAlignment="1">
      <alignment horizontal="left" vertical="center" wrapText="1"/>
    </xf>
    <xf numFmtId="0" fontId="22" fillId="0" borderId="25" xfId="2" applyFont="1" applyBorder="1" applyAlignment="1">
      <alignment horizontal="left" vertical="center" wrapText="1" indent="2"/>
    </xf>
    <xf numFmtId="49" fontId="22" fillId="0" borderId="24" xfId="2" applyNumberFormat="1" applyFont="1" applyBorder="1" applyAlignment="1">
      <alignment horizontal="left" vertical="center" indent="2"/>
    </xf>
    <xf numFmtId="0" fontId="22" fillId="0" borderId="28" xfId="2" applyFont="1" applyBorder="1" applyAlignment="1">
      <alignment horizontal="left" vertical="center" wrapText="1"/>
    </xf>
    <xf numFmtId="49" fontId="22" fillId="0" borderId="26" xfId="2" applyNumberFormat="1" applyFont="1" applyBorder="1" applyAlignment="1">
      <alignment horizontal="left" vertical="center" indent="2"/>
    </xf>
    <xf numFmtId="0" fontId="30" fillId="0" borderId="20" xfId="0" applyFont="1" applyBorder="1"/>
    <xf numFmtId="0" fontId="30" fillId="0" borderId="20" xfId="0" applyFont="1" applyBorder="1" applyAlignment="1">
      <alignment horizontal="center"/>
    </xf>
    <xf numFmtId="0" fontId="30" fillId="0" borderId="20" xfId="0" applyFont="1" applyBorder="1" applyAlignment="1">
      <alignment horizontal="center" vertical="center"/>
    </xf>
    <xf numFmtId="0" fontId="24" fillId="7" borderId="21" xfId="2" applyFont="1" applyFill="1" applyBorder="1" applyAlignment="1">
      <alignment horizontal="center" vertical="center" wrapText="1"/>
    </xf>
    <xf numFmtId="0" fontId="31" fillId="9" borderId="20" xfId="0" applyFont="1" applyFill="1" applyBorder="1" applyAlignment="1">
      <alignment horizontal="left"/>
    </xf>
    <xf numFmtId="0" fontId="32" fillId="9" borderId="20" xfId="0" applyFont="1" applyFill="1" applyBorder="1" applyAlignment="1">
      <alignment horizontal="center"/>
    </xf>
    <xf numFmtId="0" fontId="31" fillId="9" borderId="20" xfId="0" applyFont="1" applyFill="1" applyBorder="1"/>
    <xf numFmtId="0" fontId="32" fillId="9" borderId="20" xfId="0" applyFont="1" applyFill="1" applyBorder="1" applyAlignment="1">
      <alignment horizontal="center" vertical="center"/>
    </xf>
    <xf numFmtId="0" fontId="30" fillId="0" borderId="20" xfId="0" applyFont="1" applyBorder="1" applyAlignment="1">
      <alignment vertical="top" wrapText="1"/>
    </xf>
    <xf numFmtId="0" fontId="22" fillId="0" borderId="20" xfId="0" applyFont="1" applyBorder="1"/>
    <xf numFmtId="0" fontId="30" fillId="0" borderId="20" xfId="0" applyFont="1" applyBorder="1" applyAlignment="1">
      <alignment wrapText="1"/>
    </xf>
    <xf numFmtId="0" fontId="2" fillId="0" borderId="32" xfId="0" applyFont="1" applyBorder="1" applyAlignment="1">
      <alignment horizontal="center"/>
    </xf>
    <xf numFmtId="49" fontId="0" fillId="0" borderId="33" xfId="0" applyNumberFormat="1" applyBorder="1"/>
    <xf numFmtId="14" fontId="0" fillId="0" borderId="33" xfId="0" applyNumberFormat="1" applyBorder="1" applyAlignment="1">
      <alignment horizontal="left"/>
    </xf>
    <xf numFmtId="0" fontId="0" fillId="0" borderId="33" xfId="0" applyBorder="1"/>
    <xf numFmtId="0" fontId="2" fillId="10" borderId="32" xfId="0" applyFont="1" applyFill="1" applyBorder="1" applyAlignment="1">
      <alignment horizontal="center"/>
    </xf>
    <xf numFmtId="0" fontId="2" fillId="11" borderId="34" xfId="0" applyFont="1" applyFill="1" applyBorder="1" applyAlignment="1">
      <alignment horizontal="center"/>
    </xf>
    <xf numFmtId="0" fontId="0" fillId="0" borderId="35" xfId="0" applyBorder="1"/>
    <xf numFmtId="0" fontId="31" fillId="10" borderId="37" xfId="0" applyFont="1" applyFill="1" applyBorder="1" applyAlignment="1">
      <alignment horizontal="center" vertical="center"/>
    </xf>
    <xf numFmtId="0" fontId="31" fillId="10" borderId="31" xfId="0" applyFont="1" applyFill="1" applyBorder="1" applyAlignment="1">
      <alignment horizontal="center" vertical="center" wrapText="1"/>
    </xf>
    <xf numFmtId="0" fontId="31" fillId="9" borderId="29" xfId="0" applyFont="1" applyFill="1" applyBorder="1" applyAlignment="1">
      <alignment horizontal="center"/>
    </xf>
    <xf numFmtId="0" fontId="32" fillId="9" borderId="33" xfId="0" applyFont="1" applyFill="1" applyBorder="1" applyAlignment="1">
      <alignment horizontal="center" wrapText="1"/>
    </xf>
    <xf numFmtId="0" fontId="22" fillId="0" borderId="29" xfId="0" applyFont="1" applyBorder="1" applyAlignment="1">
      <alignment horizontal="center"/>
    </xf>
    <xf numFmtId="0" fontId="30" fillId="0" borderId="33" xfId="0" applyFont="1" applyBorder="1" applyAlignment="1">
      <alignment horizontal="center" wrapText="1"/>
    </xf>
    <xf numFmtId="0" fontId="30" fillId="0" borderId="33" xfId="0" applyFont="1" applyBorder="1" applyAlignment="1">
      <alignment horizontal="center" vertical="center" wrapText="1"/>
    </xf>
    <xf numFmtId="0" fontId="31" fillId="9" borderId="32" xfId="0" applyFont="1" applyFill="1" applyBorder="1" applyAlignment="1">
      <alignment horizontal="center"/>
    </xf>
    <xf numFmtId="0" fontId="32" fillId="9" borderId="33" xfId="0" applyFont="1" applyFill="1" applyBorder="1" applyAlignment="1">
      <alignment horizontal="center" vertical="center" wrapText="1"/>
    </xf>
    <xf numFmtId="0" fontId="22" fillId="0" borderId="32" xfId="0" applyFont="1" applyBorder="1" applyAlignment="1">
      <alignment horizontal="center"/>
    </xf>
    <xf numFmtId="0" fontId="30" fillId="0" borderId="33" xfId="0" applyFont="1" applyBorder="1" applyAlignment="1">
      <alignment horizontal="center" vertical="center"/>
    </xf>
    <xf numFmtId="0" fontId="30" fillId="0" borderId="33" xfId="0" applyFont="1" applyBorder="1" applyAlignment="1">
      <alignment horizontal="center"/>
    </xf>
    <xf numFmtId="0" fontId="22" fillId="0" borderId="34" xfId="0" applyFont="1" applyBorder="1" applyAlignment="1">
      <alignment horizontal="center"/>
    </xf>
    <xf numFmtId="0" fontId="30" fillId="0" borderId="38" xfId="0" applyFont="1" applyBorder="1"/>
    <xf numFmtId="0" fontId="30" fillId="0" borderId="38" xfId="0" applyFont="1" applyBorder="1" applyAlignment="1">
      <alignment horizontal="center"/>
    </xf>
    <xf numFmtId="0" fontId="30" fillId="0" borderId="35" xfId="0" applyFont="1" applyBorder="1" applyAlignment="1">
      <alignment horizontal="center"/>
    </xf>
    <xf numFmtId="0" fontId="30" fillId="0" borderId="32" xfId="0" applyFont="1" applyBorder="1" applyAlignment="1">
      <alignment horizontal="center"/>
    </xf>
    <xf numFmtId="0" fontId="30" fillId="0" borderId="35" xfId="0" applyFont="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30" fillId="0" borderId="38" xfId="0" applyFont="1" applyBorder="1" applyAlignment="1">
      <alignment wrapText="1"/>
    </xf>
    <xf numFmtId="0" fontId="31" fillId="11" borderId="37" xfId="0" applyFont="1" applyFill="1" applyBorder="1" applyAlignment="1">
      <alignment horizontal="center" vertical="center"/>
    </xf>
    <xf numFmtId="0" fontId="31" fillId="11" borderId="31" xfId="0" applyFont="1" applyFill="1" applyBorder="1" applyAlignment="1">
      <alignment horizontal="center" vertical="center" wrapText="1"/>
    </xf>
    <xf numFmtId="0" fontId="30" fillId="0" borderId="38" xfId="0" applyFont="1" applyBorder="1" applyAlignment="1">
      <alignment horizontal="center" vertical="center"/>
    </xf>
    <xf numFmtId="0" fontId="30" fillId="0" borderId="35" xfId="0" applyFont="1" applyBorder="1" applyAlignment="1">
      <alignment horizontal="center" vertical="center" wrapText="1"/>
    </xf>
    <xf numFmtId="0" fontId="0" fillId="0" borderId="32" xfId="0" applyBorder="1" applyAlignment="1">
      <alignment horizontal="center"/>
    </xf>
    <xf numFmtId="0" fontId="0" fillId="3" borderId="10"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0" fillId="3" borderId="0" xfId="0" applyFill="1" applyAlignment="1" applyProtection="1">
      <alignment vertical="center"/>
      <protection locked="0"/>
    </xf>
    <xf numFmtId="0" fontId="0" fillId="3" borderId="15"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7" fillId="5" borderId="0" xfId="0" applyFont="1" applyFill="1" applyAlignment="1">
      <alignment horizontal="left" wrapText="1"/>
    </xf>
    <xf numFmtId="0" fontId="10" fillId="5" borderId="0" xfId="0" applyFont="1" applyFill="1" applyAlignment="1">
      <alignment horizontal="left" vertical="center" wrapText="1"/>
    </xf>
    <xf numFmtId="0" fontId="10" fillId="0" borderId="0" xfId="0" applyFont="1" applyAlignment="1">
      <alignment horizontal="center" wrapText="1"/>
    </xf>
    <xf numFmtId="0" fontId="10" fillId="5" borderId="0" xfId="0" applyFont="1" applyFill="1" applyAlignment="1">
      <alignment horizontal="center" wrapText="1"/>
    </xf>
    <xf numFmtId="0" fontId="0" fillId="5" borderId="0" xfId="0" applyFill="1" applyAlignment="1">
      <alignment vertical="center" wrapText="1"/>
    </xf>
    <xf numFmtId="0" fontId="0" fillId="5" borderId="0" xfId="0" applyFill="1" applyAlignment="1">
      <alignment horizontal="left" vertical="center" wrapText="1" indent="2"/>
    </xf>
    <xf numFmtId="0" fontId="0" fillId="5" borderId="0" xfId="0" applyFill="1" applyAlignment="1">
      <alignment vertical="center"/>
    </xf>
    <xf numFmtId="0" fontId="5" fillId="3" borderId="0" xfId="0" applyFont="1" applyFill="1" applyAlignment="1">
      <alignment horizontal="center" vertical="center" wrapText="1"/>
    </xf>
    <xf numFmtId="0" fontId="0" fillId="5" borderId="0" xfId="0" applyFill="1" applyAlignment="1">
      <alignment horizontal="center" vertical="center"/>
    </xf>
    <xf numFmtId="0" fontId="30" fillId="5" borderId="0" xfId="0" applyFont="1" applyFill="1" applyAlignment="1">
      <alignment vertical="center"/>
    </xf>
    <xf numFmtId="0" fontId="24" fillId="7" borderId="27"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0" fillId="5" borderId="0" xfId="0" applyFill="1" applyAlignment="1">
      <alignment horizontal="left" wrapText="1" indent="2"/>
    </xf>
    <xf numFmtId="0" fontId="0" fillId="5" borderId="0" xfId="0" applyFill="1" applyAlignment="1">
      <alignment horizontal="left"/>
    </xf>
    <xf numFmtId="0" fontId="6" fillId="5" borderId="0" xfId="1" applyFill="1" applyBorder="1" applyProtection="1"/>
    <xf numFmtId="0" fontId="20" fillId="3" borderId="0" xfId="0" applyFont="1" applyFill="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1" fillId="2" borderId="0" xfId="0" applyFont="1" applyFill="1" applyAlignment="1" applyProtection="1">
      <alignment horizontal="center"/>
      <protection locked="0"/>
    </xf>
    <xf numFmtId="0" fontId="11" fillId="2" borderId="0" xfId="0" applyFont="1" applyFill="1" applyAlignment="1" applyProtection="1">
      <alignment horizontal="center" vertical="top" wrapText="1"/>
      <protection locked="0"/>
    </xf>
    <xf numFmtId="0" fontId="11"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wrapText="1"/>
      <protection locked="0"/>
    </xf>
    <xf numFmtId="0" fontId="0" fillId="0" borderId="21" xfId="0" applyBorder="1" applyAlignment="1">
      <alignment horizontal="center"/>
    </xf>
    <xf numFmtId="0" fontId="0" fillId="0" borderId="22" xfId="0" applyBorder="1" applyAlignment="1">
      <alignment horizont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25" fillId="8" borderId="0" xfId="0" applyFont="1" applyFill="1" applyAlignment="1">
      <alignment horizontal="left"/>
    </xf>
    <xf numFmtId="0" fontId="24" fillId="7" borderId="30" xfId="2" applyFont="1" applyFill="1" applyBorder="1" applyAlignment="1">
      <alignment horizontal="center" vertical="center" wrapText="1"/>
    </xf>
    <xf numFmtId="0" fontId="24" fillId="7" borderId="31" xfId="2" applyFont="1" applyFill="1" applyBorder="1" applyAlignment="1">
      <alignment horizontal="center" vertical="center" wrapText="1"/>
    </xf>
    <xf numFmtId="0" fontId="24" fillId="7" borderId="32" xfId="2" applyFont="1" applyFill="1" applyBorder="1" applyAlignment="1">
      <alignment horizontal="center" vertical="center" wrapText="1"/>
    </xf>
    <xf numFmtId="0" fontId="24" fillId="7" borderId="33" xfId="2" applyFont="1" applyFill="1" applyBorder="1" applyAlignment="1">
      <alignment horizontal="center" vertical="center" wrapText="1"/>
    </xf>
    <xf numFmtId="0" fontId="2" fillId="10" borderId="30" xfId="0" applyFont="1" applyFill="1" applyBorder="1" applyAlignment="1">
      <alignment horizontal="left" vertical="center"/>
    </xf>
    <xf numFmtId="0" fontId="2" fillId="10" borderId="36" xfId="0" applyFont="1" applyFill="1" applyBorder="1" applyAlignment="1">
      <alignment horizontal="left" vertical="center"/>
    </xf>
    <xf numFmtId="0" fontId="2" fillId="11" borderId="30" xfId="0" applyFont="1" applyFill="1" applyBorder="1" applyAlignment="1">
      <alignment horizontal="left" vertical="center"/>
    </xf>
    <xf numFmtId="0" fontId="2" fillId="11" borderId="36" xfId="0" applyFont="1" applyFill="1" applyBorder="1" applyAlignment="1">
      <alignment horizontal="left" vertical="center"/>
    </xf>
  </cellXfs>
  <cellStyles count="3">
    <cellStyle name="Hyperlink" xfId="1" builtinId="8"/>
    <cellStyle name="Normal" xfId="0" builtinId="0"/>
    <cellStyle name="Normal 2" xfId="2" xr:uid="{B8F31ACD-D96B-6A4A-B58A-3A87BE2823EB}"/>
  </cellStyles>
  <dxfs count="32">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font>
      <fill>
        <patternFill>
          <bgColor theme="0" tint="-0.14996795556505021"/>
        </patternFill>
      </fill>
    </dxf>
    <dxf>
      <font>
        <color theme="0"/>
      </font>
      <fill>
        <patternFill>
          <bgColor theme="0" tint="-0.14996795556505021"/>
        </patternFill>
      </fill>
    </dxf>
  </dxfs>
  <tableStyles count="0" defaultTableStyle="TableStyleMedium2" defaultPivotStyle="PivotStyleLight16"/>
  <colors>
    <mruColors>
      <color rgb="FFF2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56</xdr:row>
      <xdr:rowOff>0</xdr:rowOff>
    </xdr:from>
    <xdr:to>
      <xdr:col>2</xdr:col>
      <xdr:colOff>4972050</xdr:colOff>
      <xdr:row>56</xdr:row>
      <xdr:rowOff>3467100</xdr:rowOff>
    </xdr:to>
    <xdr:pic>
      <xdr:nvPicPr>
        <xdr:cNvPr id="3" name="Graphic 2" descr="Badge Cross outline">
          <a:extLst>
            <a:ext uri="{FF2B5EF4-FFF2-40B4-BE49-F238E27FC236}">
              <a16:creationId xmlns:a16="http://schemas.microsoft.com/office/drawing/2014/main" id="{12DEB9CD-B1AB-3AB8-81CB-29C38AA69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71525" y="12096750"/>
          <a:ext cx="4972050" cy="3467100"/>
        </a:xfrm>
        <a:prstGeom prst="rect">
          <a:avLst/>
        </a:prstGeom>
      </xdr:spPr>
    </xdr:pic>
    <xdr:clientData/>
  </xdr:twoCellAnchor>
  <xdr:twoCellAnchor editAs="oneCell">
    <xdr:from>
      <xdr:col>1</xdr:col>
      <xdr:colOff>180974</xdr:colOff>
      <xdr:row>55</xdr:row>
      <xdr:rowOff>190499</xdr:rowOff>
    </xdr:from>
    <xdr:to>
      <xdr:col>2</xdr:col>
      <xdr:colOff>4953000</xdr:colOff>
      <xdr:row>56</xdr:row>
      <xdr:rowOff>3381374</xdr:rowOff>
    </xdr:to>
    <xdr:pic>
      <xdr:nvPicPr>
        <xdr:cNvPr id="7" name="Graphic 6" descr="Diamond Suit with solid fill">
          <a:extLst>
            <a:ext uri="{FF2B5EF4-FFF2-40B4-BE49-F238E27FC236}">
              <a16:creationId xmlns:a16="http://schemas.microsoft.com/office/drawing/2014/main" id="{DB4A3E89-E663-BB7C-B341-D0F27E1280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71524" y="12096749"/>
          <a:ext cx="4953001" cy="33813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2</xdr:col>
          <xdr:colOff>5562600</xdr:colOff>
          <xdr:row>56</xdr:row>
          <xdr:rowOff>4705350</xdr:rowOff>
        </xdr:to>
        <xdr:pic>
          <xdr:nvPicPr>
            <xdr:cNvPr id="10" name="Graphic 9" descr="Folder with solid fill">
              <a:extLst>
                <a:ext uri="{FF2B5EF4-FFF2-40B4-BE49-F238E27FC236}">
                  <a16:creationId xmlns:a16="http://schemas.microsoft.com/office/drawing/2014/main" id="{7D1FC031-5973-D7EC-2D24-0163228F9D73}"/>
                </a:ext>
              </a:extLst>
            </xdr:cNvPr>
            <xdr:cNvPicPr>
              <a:picLocks noChangeAspect="1"/>
              <a:extLst>
                <a:ext uri="{84589F7E-364E-4C9E-8A38-B11213B215E9}">
                  <a14:cameraTool cellRange="ArchDiagram" spid="_x0000_s1238"/>
                </a:ext>
              </a:extLst>
            </xdr:cNvPicPr>
          </xdr:nvPicPr>
          <xdr:blipFill>
            <a:blip xmlns:r="http://schemas.openxmlformats.org/officeDocument/2006/relationships" r:embed="rId5"/>
            <a:stretch>
              <a:fillRect/>
            </a:stretch>
          </xdr:blipFill>
          <xdr:spPr>
            <a:xfrm>
              <a:off x="771525" y="12096750"/>
              <a:ext cx="5562600" cy="4705350"/>
            </a:xfrm>
            <a:prstGeom prst="rect">
              <a:avLst/>
            </a:prstGeom>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720587</xdr:colOff>
      <xdr:row>2</xdr:row>
      <xdr:rowOff>182882</xdr:rowOff>
    </xdr:from>
    <xdr:to>
      <xdr:col>3</xdr:col>
      <xdr:colOff>4845326</xdr:colOff>
      <xdr:row>2</xdr:row>
      <xdr:rowOff>3364289</xdr:rowOff>
    </xdr:to>
    <xdr:pic>
      <xdr:nvPicPr>
        <xdr:cNvPr id="2" name="Battery Dispatch Only">
          <a:extLst>
            <a:ext uri="{FF2B5EF4-FFF2-40B4-BE49-F238E27FC236}">
              <a16:creationId xmlns:a16="http://schemas.microsoft.com/office/drawing/2014/main" id="{6AA99E63-81DA-4EF7-BC84-615726367141}"/>
            </a:ext>
          </a:extLst>
        </xdr:cNvPr>
        <xdr:cNvPicPr>
          <a:picLocks noChangeAspect="1"/>
        </xdr:cNvPicPr>
      </xdr:nvPicPr>
      <xdr:blipFill>
        <a:blip xmlns:r="http://schemas.openxmlformats.org/officeDocument/2006/relationships" r:embed="rId1"/>
        <a:stretch>
          <a:fillRect/>
        </a:stretch>
      </xdr:blipFill>
      <xdr:spPr>
        <a:xfrm>
          <a:off x="6750326" y="563882"/>
          <a:ext cx="4124739" cy="3181407"/>
        </a:xfrm>
        <a:prstGeom prst="rect">
          <a:avLst/>
        </a:prstGeom>
      </xdr:spPr>
    </xdr:pic>
    <xdr:clientData/>
  </xdr:twoCellAnchor>
  <xdr:twoCellAnchor editAs="oneCell">
    <xdr:from>
      <xdr:col>3</xdr:col>
      <xdr:colOff>463824</xdr:colOff>
      <xdr:row>3</xdr:row>
      <xdr:rowOff>328945</xdr:rowOff>
    </xdr:from>
    <xdr:to>
      <xdr:col>3</xdr:col>
      <xdr:colOff>5342281</xdr:colOff>
      <xdr:row>3</xdr:row>
      <xdr:rowOff>3858568</xdr:rowOff>
    </xdr:to>
    <xdr:pic>
      <xdr:nvPicPr>
        <xdr:cNvPr id="3" name="Grid-Connected Only">
          <a:extLst>
            <a:ext uri="{FF2B5EF4-FFF2-40B4-BE49-F238E27FC236}">
              <a16:creationId xmlns:a16="http://schemas.microsoft.com/office/drawing/2014/main" id="{D05429E1-B63F-4F13-977B-7515B8CD48AE}"/>
            </a:ext>
          </a:extLst>
        </xdr:cNvPr>
        <xdr:cNvPicPr>
          <a:picLocks noChangeAspect="1"/>
        </xdr:cNvPicPr>
      </xdr:nvPicPr>
      <xdr:blipFill>
        <a:blip xmlns:r="http://schemas.openxmlformats.org/officeDocument/2006/relationships" r:embed="rId2"/>
        <a:stretch>
          <a:fillRect/>
        </a:stretch>
      </xdr:blipFill>
      <xdr:spPr>
        <a:xfrm>
          <a:off x="6369324" y="4180358"/>
          <a:ext cx="4878457" cy="3529623"/>
        </a:xfrm>
        <a:prstGeom prst="rect">
          <a:avLst/>
        </a:prstGeom>
      </xdr:spPr>
    </xdr:pic>
    <xdr:clientData/>
  </xdr:twoCellAnchor>
  <xdr:twoCellAnchor editAs="oneCell">
    <xdr:from>
      <xdr:col>3</xdr:col>
      <xdr:colOff>170474</xdr:colOff>
      <xdr:row>4</xdr:row>
      <xdr:rowOff>523714</xdr:rowOff>
    </xdr:from>
    <xdr:to>
      <xdr:col>3</xdr:col>
      <xdr:colOff>5365774</xdr:colOff>
      <xdr:row>4</xdr:row>
      <xdr:rowOff>3975651</xdr:rowOff>
    </xdr:to>
    <xdr:pic>
      <xdr:nvPicPr>
        <xdr:cNvPr id="4" name="Backup">
          <a:extLst>
            <a:ext uri="{FF2B5EF4-FFF2-40B4-BE49-F238E27FC236}">
              <a16:creationId xmlns:a16="http://schemas.microsoft.com/office/drawing/2014/main" id="{A0C0B1F2-E63F-4F0E-8F7E-FE9153DEAA3E}"/>
            </a:ext>
          </a:extLst>
        </xdr:cNvPr>
        <xdr:cNvPicPr>
          <a:picLocks noChangeAspect="1"/>
        </xdr:cNvPicPr>
      </xdr:nvPicPr>
      <xdr:blipFill>
        <a:blip xmlns:r="http://schemas.openxmlformats.org/officeDocument/2006/relationships" r:embed="rId3"/>
        <a:stretch>
          <a:fillRect/>
        </a:stretch>
      </xdr:blipFill>
      <xdr:spPr>
        <a:xfrm>
          <a:off x="4966104" y="8557844"/>
          <a:ext cx="5195300" cy="3451937"/>
        </a:xfrm>
        <a:prstGeom prst="rect">
          <a:avLst/>
        </a:prstGeom>
      </xdr:spPr>
    </xdr:pic>
    <xdr:clientData/>
  </xdr:twoCellAnchor>
  <xdr:twoCellAnchor editAs="oneCell">
    <xdr:from>
      <xdr:col>3</xdr:col>
      <xdr:colOff>382843</xdr:colOff>
      <xdr:row>5</xdr:row>
      <xdr:rowOff>339587</xdr:rowOff>
    </xdr:from>
    <xdr:to>
      <xdr:col>3</xdr:col>
      <xdr:colOff>5210037</xdr:colOff>
      <xdr:row>5</xdr:row>
      <xdr:rowOff>3942522</xdr:rowOff>
    </xdr:to>
    <xdr:pic>
      <xdr:nvPicPr>
        <xdr:cNvPr id="5" name="Off-Grid Microgrid">
          <a:extLst>
            <a:ext uri="{FF2B5EF4-FFF2-40B4-BE49-F238E27FC236}">
              <a16:creationId xmlns:a16="http://schemas.microsoft.com/office/drawing/2014/main" id="{E5C3BD05-C27A-4598-90E2-86B69DC0E71E}"/>
            </a:ext>
          </a:extLst>
        </xdr:cNvPr>
        <xdr:cNvPicPr>
          <a:picLocks noChangeAspect="1"/>
        </xdr:cNvPicPr>
      </xdr:nvPicPr>
      <xdr:blipFill>
        <a:blip xmlns:r="http://schemas.openxmlformats.org/officeDocument/2006/relationships" r:embed="rId4"/>
        <a:stretch>
          <a:fillRect/>
        </a:stretch>
      </xdr:blipFill>
      <xdr:spPr>
        <a:xfrm>
          <a:off x="5178473" y="13575196"/>
          <a:ext cx="4827194" cy="3602935"/>
        </a:xfrm>
        <a:prstGeom prst="rect">
          <a:avLst/>
        </a:prstGeom>
      </xdr:spPr>
    </xdr:pic>
    <xdr:clientData/>
  </xdr:twoCellAnchor>
  <xdr:twoCellAnchor editAs="oneCell">
    <xdr:from>
      <xdr:col>3</xdr:col>
      <xdr:colOff>276736</xdr:colOff>
      <xdr:row>6</xdr:row>
      <xdr:rowOff>422410</xdr:rowOff>
    </xdr:from>
    <xdr:to>
      <xdr:col>3</xdr:col>
      <xdr:colOff>5201479</xdr:colOff>
      <xdr:row>6</xdr:row>
      <xdr:rowOff>4337783</xdr:rowOff>
    </xdr:to>
    <xdr:pic>
      <xdr:nvPicPr>
        <xdr:cNvPr id="6" name="Grid-Connected Microgrid">
          <a:extLst>
            <a:ext uri="{FF2B5EF4-FFF2-40B4-BE49-F238E27FC236}">
              <a16:creationId xmlns:a16="http://schemas.microsoft.com/office/drawing/2014/main" id="{74F7045E-9680-4A1F-B267-7AB13DFC0D11}"/>
            </a:ext>
          </a:extLst>
        </xdr:cNvPr>
        <xdr:cNvPicPr>
          <a:picLocks noChangeAspect="1"/>
        </xdr:cNvPicPr>
      </xdr:nvPicPr>
      <xdr:blipFill>
        <a:blip xmlns:r="http://schemas.openxmlformats.org/officeDocument/2006/relationships" r:embed="rId5"/>
        <a:stretch>
          <a:fillRect/>
        </a:stretch>
      </xdr:blipFill>
      <xdr:spPr>
        <a:xfrm>
          <a:off x="5072366" y="18056084"/>
          <a:ext cx="4924743" cy="39153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66C5-4BD5-430E-957F-60D8398A7618}">
  <sheetPr codeName="Sheet1">
    <tabColor rgb="FFC00000"/>
  </sheetPr>
  <dimension ref="B2:F64"/>
  <sheetViews>
    <sheetView showGridLines="0" topLeftCell="A38" zoomScaleNormal="93" workbookViewId="0">
      <selection activeCell="D11" sqref="D11"/>
    </sheetView>
  </sheetViews>
  <sheetFormatPr defaultColWidth="8.85546875" defaultRowHeight="15"/>
  <cols>
    <col min="1" max="1" width="8.85546875" style="10"/>
    <col min="2" max="2" width="2.7109375" style="10" customWidth="1"/>
    <col min="3" max="3" width="86.140625" style="10" customWidth="1"/>
    <col min="4" max="4" width="52.140625" style="10" customWidth="1"/>
    <col min="5" max="5" width="115.42578125" style="10" bestFit="1" customWidth="1"/>
    <col min="6" max="6" width="2.140625" style="10" customWidth="1"/>
    <col min="7" max="16384" width="8.85546875" style="10"/>
  </cols>
  <sheetData>
    <row r="2" spans="2:6">
      <c r="B2" s="7"/>
      <c r="C2" s="8"/>
      <c r="D2" s="8"/>
      <c r="E2" s="8"/>
      <c r="F2" s="9"/>
    </row>
    <row r="3" spans="2:6" ht="17.25">
      <c r="B3" s="11"/>
      <c r="C3" s="188" t="s">
        <v>0</v>
      </c>
      <c r="D3" s="188"/>
      <c r="E3" s="188"/>
      <c r="F3" s="12"/>
    </row>
    <row r="4" spans="2:6" ht="15" customHeight="1">
      <c r="B4" s="11"/>
      <c r="C4" s="186" t="s">
        <v>1</v>
      </c>
      <c r="D4" s="187"/>
      <c r="E4" s="187"/>
      <c r="F4" s="12"/>
    </row>
    <row r="5" spans="2:6" ht="48" customHeight="1">
      <c r="B5" s="11"/>
      <c r="C5" s="187"/>
      <c r="D5" s="187"/>
      <c r="E5" s="187"/>
      <c r="F5" s="12"/>
    </row>
    <row r="6" spans="2:6" ht="19.5" customHeight="1">
      <c r="B6" s="13"/>
      <c r="C6" s="14"/>
      <c r="D6" s="14"/>
      <c r="E6" s="14"/>
      <c r="F6" s="15"/>
    </row>
    <row r="7" spans="2:6" ht="19.5" customHeight="1">
      <c r="C7" s="16"/>
      <c r="D7" s="16"/>
      <c r="E7" s="16"/>
    </row>
    <row r="8" spans="2:6">
      <c r="B8" s="17"/>
      <c r="C8" s="18"/>
      <c r="D8" s="18"/>
      <c r="E8" s="18"/>
      <c r="F8" s="19"/>
    </row>
    <row r="9" spans="2:6" ht="19.5" customHeight="1">
      <c r="B9" s="20"/>
      <c r="C9" s="189" t="s">
        <v>2</v>
      </c>
      <c r="D9" s="189"/>
      <c r="E9" s="189"/>
      <c r="F9" s="21"/>
    </row>
    <row r="10" spans="2:6" ht="15.75">
      <c r="B10" s="20"/>
      <c r="C10" s="22" t="s">
        <v>3</v>
      </c>
      <c r="D10" s="23" t="s">
        <v>4</v>
      </c>
      <c r="E10" s="23" t="s">
        <v>5</v>
      </c>
      <c r="F10" s="21"/>
    </row>
    <row r="11" spans="2:6">
      <c r="B11" s="20"/>
      <c r="C11" s="171" t="s">
        <v>6</v>
      </c>
      <c r="D11" s="25"/>
      <c r="F11" s="21"/>
    </row>
    <row r="12" spans="2:6">
      <c r="B12" s="20"/>
      <c r="C12" s="171" t="s">
        <v>7</v>
      </c>
      <c r="D12" s="25"/>
      <c r="F12" s="21"/>
    </row>
    <row r="13" spans="2:6">
      <c r="B13" s="20"/>
      <c r="C13" s="24"/>
      <c r="D13" s="26"/>
      <c r="F13" s="21"/>
    </row>
    <row r="14" spans="2:6" ht="15.75">
      <c r="B14" s="20"/>
      <c r="C14" s="22" t="s">
        <v>8</v>
      </c>
      <c r="D14" s="23" t="s">
        <v>4</v>
      </c>
      <c r="E14" s="23" t="s">
        <v>5</v>
      </c>
      <c r="F14" s="21"/>
    </row>
    <row r="15" spans="2:6">
      <c r="B15" s="20"/>
      <c r="C15" s="24" t="s">
        <v>9</v>
      </c>
      <c r="D15" s="25"/>
      <c r="F15" s="21"/>
    </row>
    <row r="16" spans="2:6">
      <c r="B16" s="20"/>
      <c r="C16" s="24" t="s">
        <v>10</v>
      </c>
      <c r="D16" s="25"/>
      <c r="F16" s="21"/>
    </row>
    <row r="17" spans="2:6">
      <c r="B17" s="20"/>
      <c r="C17" s="24" t="s">
        <v>11</v>
      </c>
      <c r="D17" s="25"/>
      <c r="F17" s="21"/>
    </row>
    <row r="18" spans="2:6">
      <c r="B18" s="20"/>
      <c r="C18" s="24" t="s">
        <v>12</v>
      </c>
      <c r="D18" s="25"/>
      <c r="F18" s="21"/>
    </row>
    <row r="19" spans="2:6">
      <c r="B19" s="20"/>
      <c r="C19" s="24" t="s">
        <v>13</v>
      </c>
      <c r="D19" s="25"/>
      <c r="F19" s="21"/>
    </row>
    <row r="20" spans="2:6">
      <c r="B20" s="20"/>
      <c r="C20" s="24"/>
      <c r="D20" s="26"/>
      <c r="F20" s="21"/>
    </row>
    <row r="21" spans="2:6" ht="15.75">
      <c r="B21" s="20"/>
      <c r="C21" s="22" t="s">
        <v>14</v>
      </c>
      <c r="D21" s="23" t="s">
        <v>4</v>
      </c>
      <c r="E21" s="23" t="s">
        <v>5</v>
      </c>
      <c r="F21" s="21"/>
    </row>
    <row r="22" spans="2:6">
      <c r="B22" s="20"/>
      <c r="C22" s="24" t="s">
        <v>15</v>
      </c>
      <c r="D22" s="25"/>
      <c r="F22" s="21"/>
    </row>
    <row r="23" spans="2:6">
      <c r="B23" s="20"/>
      <c r="C23" s="24" t="s">
        <v>16</v>
      </c>
      <c r="D23" s="25"/>
      <c r="E23" t="s">
        <v>17</v>
      </c>
      <c r="F23" s="21"/>
    </row>
    <row r="24" spans="2:6">
      <c r="B24" s="20"/>
      <c r="C24" s="24" t="s">
        <v>18</v>
      </c>
      <c r="D24" s="25"/>
      <c r="F24" s="21"/>
    </row>
    <row r="25" spans="2:6" ht="15.75" customHeight="1">
      <c r="B25" s="20"/>
      <c r="C25" s="24" t="s">
        <v>19</v>
      </c>
      <c r="D25" s="25"/>
      <c r="E25" t="s">
        <v>20</v>
      </c>
      <c r="F25" s="21"/>
    </row>
    <row r="26" spans="2:6">
      <c r="B26" s="20"/>
      <c r="C26" s="27"/>
      <c r="D26" s="28"/>
      <c r="E26" s="28"/>
      <c r="F26" s="21"/>
    </row>
    <row r="27" spans="2:6" ht="15.75">
      <c r="B27" s="20"/>
      <c r="C27" s="22" t="s">
        <v>21</v>
      </c>
      <c r="D27" s="23" t="s">
        <v>4</v>
      </c>
      <c r="E27" s="23" t="s">
        <v>5</v>
      </c>
      <c r="F27" s="21"/>
    </row>
    <row r="28" spans="2:6">
      <c r="B28" s="20"/>
      <c r="C28" s="24" t="s">
        <v>22</v>
      </c>
      <c r="D28" s="25"/>
      <c r="E28" t="s">
        <v>23</v>
      </c>
      <c r="F28" s="21"/>
    </row>
    <row r="29" spans="2:6">
      <c r="B29" s="20"/>
      <c r="C29" s="24" t="s">
        <v>24</v>
      </c>
      <c r="D29" s="25"/>
      <c r="E29" t="s">
        <v>25</v>
      </c>
      <c r="F29" s="21"/>
    </row>
    <row r="30" spans="2:6">
      <c r="B30" s="20"/>
      <c r="C30" s="24" t="s">
        <v>26</v>
      </c>
      <c r="D30" s="25"/>
      <c r="E30" t="s">
        <v>27</v>
      </c>
      <c r="F30" s="21"/>
    </row>
    <row r="31" spans="2:6">
      <c r="B31" s="20"/>
      <c r="C31" s="24" t="s">
        <v>28</v>
      </c>
      <c r="D31" s="25"/>
      <c r="E31" s="56" t="s">
        <v>29</v>
      </c>
      <c r="F31" s="21"/>
    </row>
    <row r="32" spans="2:6">
      <c r="B32" s="20"/>
      <c r="C32" s="24"/>
      <c r="D32" s="28"/>
      <c r="E32" s="28"/>
      <c r="F32" s="21"/>
    </row>
    <row r="33" spans="2:6" ht="15.75">
      <c r="B33" s="20"/>
      <c r="C33" s="22" t="s">
        <v>30</v>
      </c>
      <c r="D33" s="23" t="s">
        <v>4</v>
      </c>
      <c r="E33" s="23" t="s">
        <v>5</v>
      </c>
      <c r="F33" s="21"/>
    </row>
    <row r="34" spans="2:6" ht="15" customHeight="1">
      <c r="B34" s="20"/>
      <c r="C34" s="24" t="s">
        <v>31</v>
      </c>
      <c r="D34" s="29"/>
      <c r="E34" s="24" t="s">
        <v>32</v>
      </c>
      <c r="F34" s="21"/>
    </row>
    <row r="35" spans="2:6">
      <c r="B35" s="20"/>
      <c r="C35" s="24" t="s">
        <v>33</v>
      </c>
      <c r="D35" s="29"/>
      <c r="E35" s="24" t="s">
        <v>32</v>
      </c>
      <c r="F35" s="21"/>
    </row>
    <row r="36" spans="2:6">
      <c r="B36" s="20"/>
      <c r="C36" s="24" t="s">
        <v>34</v>
      </c>
      <c r="D36" s="29"/>
      <c r="E36" s="24" t="s">
        <v>32</v>
      </c>
      <c r="F36" s="21"/>
    </row>
    <row r="37" spans="2:6">
      <c r="B37" s="20"/>
      <c r="C37" s="24" t="s">
        <v>35</v>
      </c>
      <c r="D37" s="29"/>
      <c r="E37" s="24" t="s">
        <v>32</v>
      </c>
      <c r="F37" s="21"/>
    </row>
    <row r="38" spans="2:6">
      <c r="B38" s="20"/>
      <c r="C38" s="24"/>
      <c r="D38" s="30"/>
      <c r="E38" s="24"/>
      <c r="F38" s="21"/>
    </row>
    <row r="39" spans="2:6">
      <c r="B39" s="20"/>
      <c r="C39" s="24" t="s">
        <v>36</v>
      </c>
      <c r="D39" s="63" t="str">
        <f>IF(OR(D35="",D37="",D37&gt;D35+180),"Please update","Ok")</f>
        <v>Please update</v>
      </c>
      <c r="E39" t="s">
        <v>37</v>
      </c>
      <c r="F39" s="21"/>
    </row>
    <row r="40" spans="2:6">
      <c r="B40" s="20"/>
      <c r="C40" s="27"/>
      <c r="D40" s="28"/>
      <c r="E40" s="28"/>
      <c r="F40" s="21"/>
    </row>
    <row r="41" spans="2:6" ht="15.75">
      <c r="B41" s="20"/>
      <c r="C41" s="22" t="s">
        <v>38</v>
      </c>
      <c r="D41" s="23" t="s">
        <v>4</v>
      </c>
      <c r="E41" s="23" t="s">
        <v>5</v>
      </c>
      <c r="F41" s="21"/>
    </row>
    <row r="42" spans="2:6">
      <c r="B42" s="20"/>
      <c r="C42" s="24" t="s">
        <v>39</v>
      </c>
      <c r="D42" s="25"/>
      <c r="E42" s="24" t="s">
        <v>40</v>
      </c>
      <c r="F42" s="21"/>
    </row>
    <row r="43" spans="2:6">
      <c r="B43" s="20"/>
      <c r="C43" s="24" t="s">
        <v>41</v>
      </c>
      <c r="D43" s="25"/>
      <c r="E43" s="24" t="s">
        <v>42</v>
      </c>
      <c r="F43" s="21"/>
    </row>
    <row r="44" spans="2:6">
      <c r="B44" s="31"/>
      <c r="C44" s="32"/>
      <c r="D44" s="32"/>
      <c r="E44" s="32"/>
      <c r="F44" s="33"/>
    </row>
    <row r="45" spans="2:6" ht="20.25" customHeight="1">
      <c r="B45" s="34"/>
      <c r="C45" s="24"/>
      <c r="D45" s="24"/>
      <c r="E45" s="24"/>
      <c r="F45" s="34"/>
    </row>
    <row r="46" spans="2:6">
      <c r="B46" s="35"/>
      <c r="C46" s="36"/>
      <c r="D46" s="36"/>
      <c r="E46" s="36"/>
      <c r="F46" s="37"/>
    </row>
    <row r="47" spans="2:6" ht="17.25">
      <c r="B47" s="38"/>
      <c r="C47" s="189" t="s">
        <v>43</v>
      </c>
      <c r="D47" s="189"/>
      <c r="E47" s="189"/>
      <c r="F47" s="39"/>
    </row>
    <row r="48" spans="2:6" ht="15.75">
      <c r="B48" s="38"/>
      <c r="C48" s="22" t="s">
        <v>44</v>
      </c>
      <c r="D48" s="23" t="s">
        <v>45</v>
      </c>
      <c r="E48" s="23" t="s">
        <v>5</v>
      </c>
      <c r="F48" s="39"/>
    </row>
    <row r="49" spans="2:6">
      <c r="B49" s="38"/>
      <c r="C49" s="40" t="s">
        <v>46</v>
      </c>
      <c r="D49" s="57"/>
      <c r="F49" s="39"/>
    </row>
    <row r="50" spans="2:6" ht="14.25" customHeight="1">
      <c r="B50" s="38"/>
      <c r="C50" s="79" t="s">
        <v>47</v>
      </c>
      <c r="D50" s="58"/>
      <c r="F50" s="39"/>
    </row>
    <row r="51" spans="2:6">
      <c r="B51" s="38"/>
      <c r="C51" s="79" t="s">
        <v>48</v>
      </c>
      <c r="D51" s="58"/>
      <c r="F51" s="39"/>
    </row>
    <row r="52" spans="2:6" ht="30">
      <c r="B52" s="38"/>
      <c r="C52" s="79" t="s">
        <v>49</v>
      </c>
      <c r="D52" s="58"/>
      <c r="F52" s="39"/>
    </row>
    <row r="53" spans="2:6" ht="18" customHeight="1">
      <c r="B53" s="38"/>
      <c r="C53" s="41" t="s">
        <v>50</v>
      </c>
      <c r="D53" s="99" t="e">
        <f>VLOOKUP(_xlfn.TEXTJOIN(" + ",1,D49:D52),'List 1'!$AA$3:$AB$31,2,0)</f>
        <v>#N/A</v>
      </c>
      <c r="E53" s="48" t="s">
        <v>51</v>
      </c>
      <c r="F53" s="39"/>
    </row>
    <row r="54" spans="2:6" ht="15" customHeight="1">
      <c r="B54" s="38"/>
      <c r="C54" s="41"/>
      <c r="F54" s="39"/>
    </row>
    <row r="55" spans="2:6" ht="18" customHeight="1">
      <c r="B55" s="38"/>
      <c r="C55" s="189" t="s">
        <v>52</v>
      </c>
      <c r="D55" s="189"/>
      <c r="E55" s="189"/>
      <c r="F55" s="39"/>
    </row>
    <row r="56" spans="2:6" ht="15" customHeight="1">
      <c r="B56" s="38"/>
      <c r="C56" s="22" t="s">
        <v>53</v>
      </c>
      <c r="D56" s="23" t="s">
        <v>54</v>
      </c>
      <c r="E56" s="23" t="s">
        <v>55</v>
      </c>
      <c r="F56" s="101"/>
    </row>
    <row r="57" spans="2:6" ht="376.5" customHeight="1">
      <c r="B57" s="38"/>
      <c r="C57" s="100"/>
      <c r="D57" s="172" t="e">
        <f>VLOOKUP($D$53,Archetypes!B2:E7,2,FALSE)</f>
        <v>#N/A</v>
      </c>
      <c r="E57" s="172" t="e">
        <f>VLOOKUP($D$53,Archetypes!B3:E7,4,FALSE)</f>
        <v>#N/A</v>
      </c>
      <c r="F57" s="39"/>
    </row>
    <row r="58" spans="2:6" ht="6.75" customHeight="1">
      <c r="B58" s="42"/>
      <c r="C58" s="43"/>
      <c r="D58" s="43"/>
      <c r="E58" s="43"/>
      <c r="F58" s="44"/>
    </row>
    <row r="59" spans="2:6" ht="300" customHeight="1"/>
    <row r="60" spans="2:6" ht="300" customHeight="1"/>
    <row r="61" spans="2:6" ht="38.25" customHeight="1"/>
    <row r="63" spans="2:6">
      <c r="C63" s="41"/>
    </row>
    <row r="64" spans="2:6" ht="45" customHeight="1">
      <c r="C64" s="41"/>
    </row>
  </sheetData>
  <sheetProtection selectLockedCells="1"/>
  <mergeCells count="5">
    <mergeCell ref="C4:E5"/>
    <mergeCell ref="C3:E3"/>
    <mergeCell ref="C9:E9"/>
    <mergeCell ref="C47:E47"/>
    <mergeCell ref="C55:E55"/>
  </mergeCells>
  <conditionalFormatting sqref="C50:D51 E57">
    <cfRule type="expression" dxfId="31" priority="15">
      <formula>$D$49="Off-grid only"</formula>
    </cfRule>
  </conditionalFormatting>
  <conditionalFormatting sqref="C51:D52">
    <cfRule type="expression" dxfId="30" priority="14">
      <formula>$D$49="On-grid only"</formula>
    </cfRule>
  </conditionalFormatting>
  <conditionalFormatting sqref="D39">
    <cfRule type="expression" dxfId="29" priority="4">
      <formula>OR(D35="",D37="",D37&lt;D35,D37&gt;D35+180)</formula>
    </cfRule>
    <cfRule type="expression" dxfId="28" priority="5">
      <formula>OR(D35="",D37="",D37&gt;=D35+21,D37&lt;=D35+180)</formula>
    </cfRule>
  </conditionalFormatting>
  <conditionalFormatting sqref="D364">
    <cfRule type="expression" dxfId="27" priority="9" stopIfTrue="1">
      <formula>OR(D360="", D362="",D362&gt;=D360+21)</formula>
    </cfRule>
  </conditionalFormatting>
  <dataValidations count="4">
    <dataValidation type="list" showInputMessage="1" showErrorMessage="1" sqref="D28:D31 D42:D43" xr:uid="{9B114016-7CCF-47CF-AD73-69A0A3A03749}">
      <formula1>"Yes, No"</formula1>
    </dataValidation>
    <dataValidation type="list" allowBlank="1" showInputMessage="1" showErrorMessage="1" sqref="D22" xr:uid="{EB0F7674-D1CA-C74D-91DA-35511DF14677}">
      <formula1>"EXW, DDP"</formula1>
    </dataValidation>
    <dataValidation type="list" allowBlank="1" showInputMessage="1" showErrorMessage="1" sqref="D23:D24" xr:uid="{E023F50B-FCEE-4D4D-B2F1-D21BED54E47F}">
      <formula1>"Yes, No"</formula1>
    </dataValidation>
    <dataValidation type="list" allowBlank="1" showInputMessage="1" showErrorMessage="1" sqref="D25" xr:uid="{6B3930A0-3735-EC46-AD1B-C645D8E22112}">
      <formula1>"15 year, 20 year"</formula1>
    </dataValidation>
  </dataValidations>
  <pageMargins left="0.7" right="0.7" top="0.75" bottom="0.75" header="0.3" footer="0.3"/>
  <ignoredErrors>
    <ignoredError sqref="D53 D57:E57" evalError="1"/>
  </ignoredErrors>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01D4AEC-0138-42E7-92EC-CD82D55470CE}">
          <x14:formula1>
            <xm:f>'List 1'!$B$4:$B$6</xm:f>
          </x14:formula1>
          <xm:sqref>D49</xm:sqref>
        </x14:dataValidation>
        <x14:dataValidation type="list" allowBlank="1" showInputMessage="1" showErrorMessage="1" xr:uid="{E9A86364-85A4-4615-9655-7B533580408F}">
          <x14:formula1>
            <xm:f>'List 1'!$O$4:$O$5</xm:f>
          </x14:formula1>
          <xm:sqref>D50</xm:sqref>
        </x14:dataValidation>
        <x14:dataValidation type="list" allowBlank="1" showInputMessage="1" showErrorMessage="1" xr:uid="{55C9A082-00EA-4A9A-894C-3810210DA897}">
          <x14:formula1>
            <xm:f>'List 1'!$P$4:$P$5</xm:f>
          </x14:formula1>
          <xm:sqref>D51:D52 D59:D60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B549-A0BA-46E7-840F-F114AAA8ACFB}">
  <sheetPr codeName="Sheet8"/>
  <dimension ref="B2:H71"/>
  <sheetViews>
    <sheetView showGridLines="0" topLeftCell="A10" zoomScaleNormal="100" workbookViewId="0">
      <selection activeCell="D58" sqref="D58"/>
    </sheetView>
  </sheetViews>
  <sheetFormatPr defaultColWidth="8.85546875" defaultRowHeight="15"/>
  <cols>
    <col min="1" max="1" width="4.28515625" style="10" customWidth="1"/>
    <col min="2" max="2" width="6.42578125" style="10" customWidth="1"/>
    <col min="3" max="3" width="106.140625" style="10" customWidth="1"/>
    <col min="4" max="4" width="26.140625" style="10" customWidth="1"/>
    <col min="5" max="5" width="12.140625" style="10" customWidth="1"/>
    <col min="6" max="6" width="115.140625" style="10" bestFit="1" customWidth="1"/>
    <col min="7" max="7" width="23" style="10" customWidth="1"/>
    <col min="8" max="16384" width="8.85546875" style="10"/>
  </cols>
  <sheetData>
    <row r="2" spans="2:7">
      <c r="B2" s="7"/>
      <c r="C2" s="8"/>
      <c r="D2" s="8"/>
      <c r="E2" s="9"/>
    </row>
    <row r="3" spans="2:7" ht="17.25">
      <c r="B3" s="11"/>
      <c r="C3" s="188" t="s">
        <v>0</v>
      </c>
      <c r="D3" s="188"/>
      <c r="E3" s="12"/>
    </row>
    <row r="4" spans="2:7" ht="15" customHeight="1">
      <c r="B4" s="11"/>
      <c r="C4" s="45" t="s">
        <v>56</v>
      </c>
      <c r="D4" s="45"/>
      <c r="E4" s="12"/>
    </row>
    <row r="5" spans="2:7" ht="15" customHeight="1">
      <c r="B5" s="13"/>
      <c r="C5" s="46"/>
      <c r="D5" s="46"/>
      <c r="E5" s="15"/>
    </row>
    <row r="6" spans="2:7" ht="15" customHeight="1"/>
    <row r="7" spans="2:7" ht="15" customHeight="1">
      <c r="B7" s="35"/>
      <c r="C7" s="34"/>
      <c r="D7" s="34"/>
      <c r="E7" s="34"/>
      <c r="F7" s="34"/>
      <c r="G7" s="37"/>
    </row>
    <row r="8" spans="2:7" ht="15" customHeight="1">
      <c r="B8" s="38"/>
      <c r="C8" s="190" t="s">
        <v>57</v>
      </c>
      <c r="D8" s="190"/>
      <c r="E8" s="190"/>
      <c r="F8" s="190"/>
      <c r="G8" s="39"/>
    </row>
    <row r="9" spans="2:7" ht="15.75">
      <c r="B9" s="38"/>
      <c r="C9" s="47" t="s">
        <v>58</v>
      </c>
      <c r="D9" s="47" t="s">
        <v>4</v>
      </c>
      <c r="E9" s="50" t="s">
        <v>59</v>
      </c>
      <c r="F9" s="47" t="s">
        <v>5</v>
      </c>
      <c r="G9" s="39"/>
    </row>
    <row r="10" spans="2:7">
      <c r="B10" s="38"/>
      <c r="C10" s="48" t="s">
        <v>60</v>
      </c>
      <c r="D10" s="102"/>
      <c r="E10" s="49" t="s">
        <v>61</v>
      </c>
      <c r="F10" s="52"/>
      <c r="G10" s="39"/>
    </row>
    <row r="11" spans="2:7">
      <c r="B11" s="38"/>
      <c r="C11" s="48" t="s">
        <v>62</v>
      </c>
      <c r="D11" s="173" t="str">
        <f>IF(D10=2,"GT02","GT01")</f>
        <v>GT01</v>
      </c>
      <c r="E11" s="49"/>
      <c r="F11" s="103"/>
      <c r="G11" s="39"/>
    </row>
    <row r="12" spans="2:7">
      <c r="B12" s="38"/>
      <c r="C12" s="54" t="s">
        <v>63</v>
      </c>
      <c r="D12" s="58"/>
      <c r="E12" s="49"/>
      <c r="F12" t="s">
        <v>64</v>
      </c>
      <c r="G12" s="39"/>
    </row>
    <row r="13" spans="2:7">
      <c r="B13" s="38"/>
      <c r="C13" s="54" t="s">
        <v>65</v>
      </c>
      <c r="D13" s="58"/>
      <c r="E13" s="49"/>
      <c r="F13" t="s">
        <v>64</v>
      </c>
      <c r="G13" s="39"/>
    </row>
    <row r="14" spans="2:7">
      <c r="B14" s="38"/>
      <c r="C14" s="54" t="s">
        <v>66</v>
      </c>
      <c r="D14" s="174" t="str">
        <f>IF(ISBLANK(D12),"",VLOOKUP(D12,'List 2'!B28:C44,2))</f>
        <v/>
      </c>
      <c r="E14" s="49" t="s">
        <v>67</v>
      </c>
      <c r="F14" s="52"/>
      <c r="G14" s="39"/>
    </row>
    <row r="15" spans="2:7">
      <c r="B15" s="38"/>
      <c r="C15" s="54" t="s">
        <v>68</v>
      </c>
      <c r="D15" s="174" t="str">
        <f>IF(ISBLANK(D13),"",HLOOKUP(D13,'List 2'!E44:AU45,2))</f>
        <v/>
      </c>
      <c r="E15" s="49" t="s">
        <v>69</v>
      </c>
      <c r="F15" s="52"/>
      <c r="G15" s="39"/>
    </row>
    <row r="16" spans="2:7">
      <c r="B16" s="38"/>
      <c r="C16" s="54" t="s">
        <v>70</v>
      </c>
      <c r="D16" s="174" t="str">
        <f>IF(OR(D14="",D15=""),"",MIN(D15,D14/D10))</f>
        <v/>
      </c>
      <c r="E16" s="49" t="s">
        <v>71</v>
      </c>
      <c r="F16" s="52"/>
      <c r="G16" s="39"/>
    </row>
    <row r="17" spans="2:7">
      <c r="B17" s="38"/>
      <c r="C17" s="54" t="s">
        <v>63</v>
      </c>
      <c r="D17" s="58"/>
      <c r="E17" s="49"/>
      <c r="F17" t="s">
        <v>72</v>
      </c>
      <c r="G17" s="39"/>
    </row>
    <row r="18" spans="2:7">
      <c r="B18" s="38"/>
      <c r="C18" s="54" t="s">
        <v>65</v>
      </c>
      <c r="D18" s="58"/>
      <c r="E18" s="49"/>
      <c r="F18" t="s">
        <v>73</v>
      </c>
      <c r="G18" s="39"/>
    </row>
    <row r="19" spans="2:7">
      <c r="B19" s="38"/>
      <c r="C19" s="183" t="s">
        <v>74</v>
      </c>
      <c r="D19" s="174" t="str">
        <f>IF(ISBLANK(D17),"",VLOOKUP(D17,'List 2'!B8:D24,3))</f>
        <v/>
      </c>
      <c r="E19" s="49" t="s">
        <v>67</v>
      </c>
      <c r="F19" s="52"/>
      <c r="G19" s="39"/>
    </row>
    <row r="20" spans="2:7">
      <c r="B20" s="38"/>
      <c r="C20" s="183" t="s">
        <v>75</v>
      </c>
      <c r="D20" s="174" t="str">
        <f>IF(ISBLANK(D18),"",HLOOKUP(D18,'List 2'!E44:AU45,2))</f>
        <v/>
      </c>
      <c r="E20" s="49" t="s">
        <v>69</v>
      </c>
      <c r="F20" s="52"/>
      <c r="G20" s="39"/>
    </row>
    <row r="21" spans="2:7">
      <c r="B21" s="38"/>
      <c r="C21" s="183" t="s">
        <v>76</v>
      </c>
      <c r="D21" s="174" t="str">
        <f>IF(OR(D19="",D20=""),"",MIN(D20,D19/D10))</f>
        <v/>
      </c>
      <c r="E21" s="49" t="s">
        <v>71</v>
      </c>
      <c r="F21" s="52"/>
      <c r="G21" s="39"/>
    </row>
    <row r="22" spans="2:7">
      <c r="B22" s="38"/>
      <c r="C22" s="10" t="s">
        <v>77</v>
      </c>
      <c r="D22" s="104"/>
      <c r="E22" s="10" t="s">
        <v>78</v>
      </c>
      <c r="F22" s="52"/>
      <c r="G22" s="39"/>
    </row>
    <row r="23" spans="2:7">
      <c r="B23" s="38"/>
      <c r="C23" s="183" t="s">
        <v>79</v>
      </c>
      <c r="D23" s="174" t="e">
        <f>IF($D$10=2,D14*$D$22,D19*$D$22)</f>
        <v>#VALUE!</v>
      </c>
      <c r="E23" s="184" t="s">
        <v>67</v>
      </c>
      <c r="F23" s="185"/>
      <c r="G23" s="39"/>
    </row>
    <row r="24" spans="2:7">
      <c r="B24" s="38"/>
      <c r="C24" s="183" t="s">
        <v>80</v>
      </c>
      <c r="D24" s="174" t="e">
        <f t="shared" ref="D24:D25" si="0">IF($D$10=2,D15*$D$22,D20*$D$22)</f>
        <v>#VALUE!</v>
      </c>
      <c r="E24" s="184" t="s">
        <v>69</v>
      </c>
      <c r="F24" s="185"/>
      <c r="G24" s="39"/>
    </row>
    <row r="25" spans="2:7">
      <c r="B25" s="38"/>
      <c r="C25" s="183" t="s">
        <v>81</v>
      </c>
      <c r="D25" s="174" t="e">
        <f t="shared" si="0"/>
        <v>#VALUE!</v>
      </c>
      <c r="E25" s="184" t="s">
        <v>71</v>
      </c>
      <c r="F25" s="185"/>
      <c r="G25" s="39"/>
    </row>
    <row r="26" spans="2:7">
      <c r="B26" s="38"/>
      <c r="C26" s="48" t="s">
        <v>82</v>
      </c>
      <c r="D26" s="173" t="str">
        <f>_xlfn.TEXTJOIN(", ", TRUE, D11, IF(D10=2,D12,D17),IF(D10=2,D13,D18))</f>
        <v>GT01</v>
      </c>
      <c r="E26" s="49"/>
      <c r="F26" t="s">
        <v>83</v>
      </c>
      <c r="G26" s="39"/>
    </row>
    <row r="27" spans="2:7" ht="15.75">
      <c r="B27" s="38"/>
      <c r="C27" s="47" t="s">
        <v>84</v>
      </c>
      <c r="D27" s="47" t="s">
        <v>4</v>
      </c>
      <c r="E27" s="50" t="s">
        <v>59</v>
      </c>
      <c r="F27" s="47" t="s">
        <v>5</v>
      </c>
      <c r="G27" s="39"/>
    </row>
    <row r="28" spans="2:7" ht="15" customHeight="1">
      <c r="B28" s="38"/>
      <c r="C28" s="10" t="s">
        <v>85</v>
      </c>
      <c r="D28" s="89"/>
      <c r="E28" s="49" t="s">
        <v>86</v>
      </c>
      <c r="F28" t="s">
        <v>87</v>
      </c>
      <c r="G28" s="39"/>
    </row>
    <row r="29" spans="2:7" ht="15" customHeight="1">
      <c r="B29" s="38"/>
      <c r="C29" s="55" t="s">
        <v>88</v>
      </c>
      <c r="D29" s="58"/>
      <c r="E29" s="49" t="s">
        <v>89</v>
      </c>
      <c r="F29" t="s">
        <v>90</v>
      </c>
      <c r="G29" s="39"/>
    </row>
    <row r="30" spans="2:7">
      <c r="B30" s="38"/>
      <c r="C30" s="10" t="s">
        <v>91</v>
      </c>
      <c r="D30" s="58"/>
      <c r="E30" s="49" t="s">
        <v>89</v>
      </c>
      <c r="F30" s="108"/>
      <c r="G30" s="39"/>
    </row>
    <row r="31" spans="2:7">
      <c r="B31" s="38"/>
      <c r="C31" s="55" t="s">
        <v>92</v>
      </c>
      <c r="D31" s="58"/>
      <c r="E31" s="49" t="s">
        <v>89</v>
      </c>
      <c r="F31" t="s">
        <v>93</v>
      </c>
      <c r="G31" s="39"/>
    </row>
    <row r="32" spans="2:7">
      <c r="B32" s="38"/>
      <c r="C32" s="55" t="s">
        <v>94</v>
      </c>
      <c r="D32" s="58"/>
      <c r="E32" s="49" t="s">
        <v>89</v>
      </c>
      <c r="F32" t="s">
        <v>93</v>
      </c>
      <c r="G32" s="39"/>
    </row>
    <row r="33" spans="2:7">
      <c r="B33" s="38"/>
      <c r="C33" s="55" t="s">
        <v>95</v>
      </c>
      <c r="D33" s="58"/>
      <c r="E33" s="49" t="s">
        <v>89</v>
      </c>
      <c r="F33" t="s">
        <v>93</v>
      </c>
      <c r="G33" s="39"/>
    </row>
    <row r="34" spans="2:7">
      <c r="B34" s="38"/>
      <c r="C34" s="55" t="s">
        <v>96</v>
      </c>
      <c r="D34" s="58"/>
      <c r="E34" s="49" t="s">
        <v>89</v>
      </c>
      <c r="F34" t="s">
        <v>97</v>
      </c>
      <c r="G34" s="39"/>
    </row>
    <row r="35" spans="2:7">
      <c r="B35" s="53"/>
      <c r="C35" s="55" t="s">
        <v>98</v>
      </c>
      <c r="D35" s="58"/>
      <c r="E35" s="10" t="s">
        <v>99</v>
      </c>
      <c r="F35" t="s">
        <v>100</v>
      </c>
      <c r="G35" s="39"/>
    </row>
    <row r="36" spans="2:7" ht="15" customHeight="1">
      <c r="B36" s="38"/>
      <c r="C36" s="55" t="s">
        <v>101</v>
      </c>
      <c r="D36" s="58"/>
      <c r="E36" s="49" t="s">
        <v>102</v>
      </c>
      <c r="F36" t="s">
        <v>100</v>
      </c>
      <c r="G36" s="39"/>
    </row>
    <row r="37" spans="2:7" ht="18" customHeight="1">
      <c r="B37" s="38"/>
      <c r="C37" s="55" t="s">
        <v>103</v>
      </c>
      <c r="D37" s="58"/>
      <c r="E37" s="49" t="s">
        <v>104</v>
      </c>
      <c r="F37" t="s">
        <v>100</v>
      </c>
      <c r="G37" s="39"/>
    </row>
    <row r="38" spans="2:7">
      <c r="B38" s="38"/>
      <c r="C38" s="55" t="s">
        <v>105</v>
      </c>
      <c r="D38" s="174" t="str">
        <f>IFERROR(INDEX('List 2'!B49:E55,MATCH('Project Details'!D36,'List 2'!B49:B55,0),MATCH('Project Details'!D37,'List 2'!B49:E49,0)),"")</f>
        <v/>
      </c>
      <c r="E38" s="49"/>
      <c r="F38" t="s">
        <v>100</v>
      </c>
      <c r="G38" s="39"/>
    </row>
    <row r="39" spans="2:7" ht="14.25" customHeight="1">
      <c r="B39" s="38"/>
      <c r="C39" s="55" t="s">
        <v>106</v>
      </c>
      <c r="D39" s="174" t="str">
        <f>IFERROR(IF(D10=4,D38*VLOOKUP(D17,'List 2'!B8:C24,2)*1*63*D22,D38*VLOOKUP(D12,'List 2'!B8:C24,2)*2*63*D22),"")</f>
        <v/>
      </c>
      <c r="E39" s="49" t="s">
        <v>71</v>
      </c>
      <c r="F39" t="s">
        <v>100</v>
      </c>
      <c r="G39" s="39"/>
    </row>
    <row r="40" spans="2:7">
      <c r="B40" s="38"/>
      <c r="C40" s="55" t="s">
        <v>107</v>
      </c>
      <c r="D40" s="173" t="str">
        <f>IF(D35="","",IF(D35&lt;=D39,"Yes","No"))</f>
        <v/>
      </c>
      <c r="E40" s="49" t="s">
        <v>89</v>
      </c>
      <c r="F40" t="s">
        <v>100</v>
      </c>
      <c r="G40" s="39"/>
    </row>
    <row r="41" spans="2:7">
      <c r="B41" s="38"/>
      <c r="C41" s="49" t="s">
        <v>108</v>
      </c>
      <c r="D41" s="58"/>
      <c r="E41" s="49" t="s">
        <v>89</v>
      </c>
      <c r="F41" t="s">
        <v>109</v>
      </c>
      <c r="G41" s="39"/>
    </row>
    <row r="42" spans="2:7">
      <c r="B42" s="38"/>
      <c r="C42" s="55" t="s">
        <v>110</v>
      </c>
      <c r="D42" s="58"/>
      <c r="E42" s="49" t="s">
        <v>71</v>
      </c>
      <c r="F42"/>
      <c r="G42" s="39"/>
    </row>
    <row r="43" spans="2:7">
      <c r="B43" s="38"/>
      <c r="C43" s="49" t="s">
        <v>111</v>
      </c>
      <c r="D43" s="58"/>
      <c r="E43" s="49" t="s">
        <v>89</v>
      </c>
      <c r="F43" t="s">
        <v>109</v>
      </c>
      <c r="G43" s="39"/>
    </row>
    <row r="44" spans="2:7">
      <c r="B44" s="38"/>
      <c r="C44" s="55" t="s">
        <v>112</v>
      </c>
      <c r="D44" s="58"/>
      <c r="E44" s="49"/>
      <c r="F44"/>
      <c r="G44" s="39"/>
    </row>
    <row r="45" spans="2:7">
      <c r="B45" s="38"/>
      <c r="C45" s="55" t="s">
        <v>113</v>
      </c>
      <c r="D45" s="58"/>
      <c r="E45" s="49"/>
      <c r="F45"/>
      <c r="G45" s="39"/>
    </row>
    <row r="46" spans="2:7">
      <c r="B46" s="38"/>
      <c r="C46" s="10" t="s">
        <v>114</v>
      </c>
      <c r="D46" s="58"/>
      <c r="E46" s="10" t="s">
        <v>89</v>
      </c>
      <c r="F46" t="s">
        <v>115</v>
      </c>
      <c r="G46" s="39"/>
    </row>
    <row r="47" spans="2:7">
      <c r="B47" s="38"/>
      <c r="C47" s="55" t="s">
        <v>116</v>
      </c>
      <c r="D47" s="58"/>
      <c r="E47" s="49" t="s">
        <v>71</v>
      </c>
      <c r="F47" s="108" t="s">
        <v>117</v>
      </c>
      <c r="G47" s="39"/>
    </row>
    <row r="48" spans="2:7">
      <c r="B48" s="38"/>
      <c r="C48" s="55" t="s">
        <v>118</v>
      </c>
      <c r="D48" s="58"/>
      <c r="E48" s="49" t="s">
        <v>69</v>
      </c>
      <c r="F48" s="108" t="s">
        <v>119</v>
      </c>
      <c r="G48" s="39"/>
    </row>
    <row r="49" spans="2:7">
      <c r="B49" s="38"/>
      <c r="C49" s="55" t="s">
        <v>120</v>
      </c>
      <c r="D49" s="173" t="e">
        <f>IF(D25&gt;D47,"Yes","No")</f>
        <v>#VALUE!</v>
      </c>
      <c r="F49" s="108" t="s">
        <v>121</v>
      </c>
      <c r="G49" s="39"/>
    </row>
    <row r="50" spans="2:7" ht="17.100000000000001" customHeight="1">
      <c r="B50" s="38"/>
      <c r="C50" s="55" t="s">
        <v>122</v>
      </c>
      <c r="D50" s="173" t="e">
        <f>IF(D24&gt;D48,"Yes","No")</f>
        <v>#VALUE!</v>
      </c>
      <c r="E50" s="49"/>
      <c r="F50" s="108" t="s">
        <v>121</v>
      </c>
      <c r="G50" s="39"/>
    </row>
    <row r="51" spans="2:7" ht="17.100000000000001" customHeight="1">
      <c r="B51" s="38"/>
      <c r="C51" s="10" t="s">
        <v>123</v>
      </c>
      <c r="D51" s="58"/>
      <c r="E51" s="49" t="s">
        <v>89</v>
      </c>
      <c r="F51" s="108"/>
      <c r="G51" s="39"/>
    </row>
    <row r="52" spans="2:7" ht="17.100000000000001" customHeight="1">
      <c r="B52" s="38"/>
      <c r="C52" s="55" t="s">
        <v>124</v>
      </c>
      <c r="D52" s="58"/>
      <c r="E52" s="49" t="s">
        <v>89</v>
      </c>
      <c r="F52" t="s">
        <v>125</v>
      </c>
      <c r="G52" s="39"/>
    </row>
    <row r="53" spans="2:7">
      <c r="B53" s="38"/>
      <c r="C53" s="55" t="s">
        <v>126</v>
      </c>
      <c r="D53" s="58"/>
      <c r="E53" s="49"/>
      <c r="F53" t="s">
        <v>125</v>
      </c>
      <c r="G53" s="39"/>
    </row>
    <row r="54" spans="2:7">
      <c r="B54" s="38"/>
      <c r="C54" s="55" t="s">
        <v>127</v>
      </c>
      <c r="D54" s="58"/>
      <c r="E54" s="49" t="s">
        <v>71</v>
      </c>
      <c r="F54" s="108"/>
      <c r="G54" s="39"/>
    </row>
    <row r="55" spans="2:7" ht="15.75">
      <c r="B55" s="38"/>
      <c r="C55" s="47" t="s">
        <v>128</v>
      </c>
      <c r="D55" s="47" t="s">
        <v>4</v>
      </c>
      <c r="E55" s="50" t="s">
        <v>59</v>
      </c>
      <c r="F55" s="47" t="s">
        <v>5</v>
      </c>
      <c r="G55" s="39"/>
    </row>
    <row r="56" spans="2:7">
      <c r="B56" s="38"/>
      <c r="C56" s="10" t="s">
        <v>129</v>
      </c>
      <c r="D56" s="58"/>
      <c r="G56" s="39"/>
    </row>
    <row r="57" spans="2:7">
      <c r="B57" s="38"/>
      <c r="C57" s="48" t="s">
        <v>130</v>
      </c>
      <c r="D57" s="58"/>
      <c r="E57" s="49" t="s">
        <v>89</v>
      </c>
      <c r="G57" s="39"/>
    </row>
    <row r="58" spans="2:7" ht="15" customHeight="1">
      <c r="B58" s="38"/>
      <c r="C58" s="48" t="s">
        <v>131</v>
      </c>
      <c r="D58" s="58"/>
      <c r="E58" s="10" t="s">
        <v>89</v>
      </c>
      <c r="F58" s="105" t="s">
        <v>132</v>
      </c>
      <c r="G58" s="39"/>
    </row>
    <row r="59" spans="2:7" ht="15.75" customHeight="1">
      <c r="B59" s="38"/>
      <c r="C59" s="48" t="s">
        <v>133</v>
      </c>
      <c r="D59" s="109"/>
      <c r="E59" s="49" t="s">
        <v>86</v>
      </c>
      <c r="F59" t="s">
        <v>134</v>
      </c>
      <c r="G59" s="39"/>
    </row>
    <row r="60" spans="2:7">
      <c r="B60" s="38"/>
      <c r="C60" s="48" t="s">
        <v>135</v>
      </c>
      <c r="D60" s="57"/>
      <c r="E60" s="49" t="s">
        <v>86</v>
      </c>
      <c r="F60" t="s">
        <v>136</v>
      </c>
      <c r="G60" s="39"/>
    </row>
    <row r="61" spans="2:7">
      <c r="B61" s="38"/>
      <c r="C61" s="60" t="s">
        <v>137</v>
      </c>
      <c r="D61" s="58"/>
      <c r="E61" s="10" t="s">
        <v>89</v>
      </c>
      <c r="F61" t="s">
        <v>138</v>
      </c>
      <c r="G61" s="39"/>
    </row>
    <row r="62" spans="2:7" ht="30">
      <c r="B62" s="38"/>
      <c r="C62" s="48" t="s">
        <v>139</v>
      </c>
      <c r="D62" s="58"/>
      <c r="E62" s="10" t="s">
        <v>89</v>
      </c>
      <c r="F62" s="110" t="s">
        <v>140</v>
      </c>
      <c r="G62" s="39"/>
    </row>
    <row r="63" spans="2:7" ht="15.75">
      <c r="B63" s="38"/>
      <c r="C63" s="47" t="s">
        <v>141</v>
      </c>
      <c r="D63" s="47" t="s">
        <v>4</v>
      </c>
      <c r="E63" s="50" t="s">
        <v>59</v>
      </c>
      <c r="F63" s="47" t="s">
        <v>5</v>
      </c>
      <c r="G63" s="39"/>
    </row>
    <row r="64" spans="2:7">
      <c r="B64" s="38"/>
      <c r="C64" s="48" t="s">
        <v>142</v>
      </c>
      <c r="D64" s="58"/>
      <c r="E64" s="49" t="s">
        <v>89</v>
      </c>
      <c r="F64" s="10" t="s">
        <v>143</v>
      </c>
      <c r="G64" s="39"/>
    </row>
    <row r="65" spans="2:8">
      <c r="B65" s="38"/>
      <c r="C65" s="48" t="s">
        <v>144</v>
      </c>
      <c r="D65" s="58"/>
      <c r="E65" s="10" t="s">
        <v>89</v>
      </c>
      <c r="F65" t="s">
        <v>145</v>
      </c>
      <c r="G65" s="39"/>
    </row>
    <row r="66" spans="2:8">
      <c r="B66" s="38"/>
      <c r="C66" s="55" t="s">
        <v>146</v>
      </c>
      <c r="D66" s="58"/>
      <c r="E66" s="49" t="s">
        <v>89</v>
      </c>
      <c r="F66" s="49" t="s">
        <v>147</v>
      </c>
      <c r="G66" s="106"/>
      <c r="H66" s="49"/>
    </row>
    <row r="67" spans="2:8">
      <c r="B67" s="38"/>
      <c r="C67" s="49" t="s">
        <v>148</v>
      </c>
      <c r="D67" s="58"/>
      <c r="E67" s="49" t="s">
        <v>89</v>
      </c>
      <c r="F67" s="49" t="s">
        <v>149</v>
      </c>
      <c r="G67" s="39"/>
    </row>
    <row r="68" spans="2:8">
      <c r="B68" s="38"/>
      <c r="C68" s="49" t="s">
        <v>150</v>
      </c>
      <c r="D68" s="58"/>
      <c r="E68" s="49" t="s">
        <v>89</v>
      </c>
      <c r="F68" s="49" t="s">
        <v>151</v>
      </c>
      <c r="G68" s="39"/>
    </row>
    <row r="69" spans="2:8">
      <c r="B69" s="38"/>
      <c r="C69" s="49" t="s">
        <v>152</v>
      </c>
      <c r="D69" s="58"/>
      <c r="E69" s="49" t="s">
        <v>89</v>
      </c>
      <c r="F69" t="s">
        <v>153</v>
      </c>
      <c r="G69" s="39"/>
    </row>
    <row r="70" spans="2:8">
      <c r="B70" s="38"/>
      <c r="C70" s="49" t="s">
        <v>154</v>
      </c>
      <c r="D70" s="58"/>
      <c r="E70" s="49" t="s">
        <v>89</v>
      </c>
      <c r="F70" t="s">
        <v>155</v>
      </c>
      <c r="G70" s="107"/>
      <c r="H70" s="49"/>
    </row>
    <row r="71" spans="2:8">
      <c r="B71" s="42"/>
      <c r="C71" s="43"/>
      <c r="D71" s="43"/>
      <c r="E71" s="43"/>
      <c r="F71" s="43"/>
      <c r="G71" s="44"/>
    </row>
  </sheetData>
  <sheetProtection selectLockedCells="1"/>
  <mergeCells count="2">
    <mergeCell ref="C3:D3"/>
    <mergeCell ref="C8:F8"/>
  </mergeCells>
  <conditionalFormatting sqref="C11:D11 F11">
    <cfRule type="expression" dxfId="25" priority="38">
      <formula>ISBLANK($D$10)</formula>
    </cfRule>
  </conditionalFormatting>
  <conditionalFormatting sqref="C12:F16">
    <cfRule type="expression" dxfId="24" priority="40">
      <formula>OR(ISBLANK($D$10),$D$10=4)</formula>
    </cfRule>
  </conditionalFormatting>
  <conditionalFormatting sqref="C17:F21">
    <cfRule type="expression" dxfId="23" priority="56">
      <formula>OR(ISBLANK($D$10),$D$10=2)</formula>
    </cfRule>
  </conditionalFormatting>
  <conditionalFormatting sqref="C23:F25">
    <cfRule type="expression" dxfId="22" priority="33">
      <formula>ISBLANK($D$22)</formula>
    </cfRule>
  </conditionalFormatting>
  <conditionalFormatting sqref="C26:F26">
    <cfRule type="expression" dxfId="21" priority="36">
      <formula>ISBLANK($D$10)</formula>
    </cfRule>
  </conditionalFormatting>
  <conditionalFormatting sqref="C29:F29">
    <cfRule type="expression" dxfId="20" priority="11">
      <formula>OR(ISBLANK($D$28),$D$28="Third-party controller")</formula>
    </cfRule>
  </conditionalFormatting>
  <conditionalFormatting sqref="C31:F40">
    <cfRule type="expression" dxfId="19" priority="9">
      <formula>OR(ISBLANK($D$30),$D$30="No")</formula>
    </cfRule>
  </conditionalFormatting>
  <conditionalFormatting sqref="C32:F34">
    <cfRule type="expression" dxfId="18" priority="8">
      <formula>OR(ISBLANK($D$31),$D$31="No")</formula>
    </cfRule>
  </conditionalFormatting>
  <conditionalFormatting sqref="C42:F42">
    <cfRule type="expression" dxfId="17" priority="3">
      <formula>OR(ISBLANK($D$41),$D$41="No")</formula>
    </cfRule>
  </conditionalFormatting>
  <conditionalFormatting sqref="C44:F45">
    <cfRule type="expression" dxfId="16" priority="1">
      <formula>OR(ISBLANK($D$43),$D$43="No")</formula>
    </cfRule>
  </conditionalFormatting>
  <conditionalFormatting sqref="C47:F50">
    <cfRule type="expression" dxfId="15" priority="58">
      <formula>OR(ISBLANK($D$46),$D$46="No")</formula>
    </cfRule>
  </conditionalFormatting>
  <conditionalFormatting sqref="C52:F54">
    <cfRule type="expression" dxfId="14" priority="59">
      <formula>OR(ISBLANK($D$51),$D$51="No")</formula>
    </cfRule>
  </conditionalFormatting>
  <conditionalFormatting sqref="C70:F70">
    <cfRule type="expression" dxfId="11" priority="10">
      <formula>OR(ISBLANK($D$62),$D$62="No")</formula>
    </cfRule>
  </conditionalFormatting>
  <conditionalFormatting sqref="C66:H66">
    <cfRule type="expression" dxfId="10" priority="22">
      <formula>OR(ISBLANK($D$65),$D$65="Yes")</formula>
    </cfRule>
  </conditionalFormatting>
  <conditionalFormatting sqref="D38:D39">
    <cfRule type="expression" dxfId="9" priority="24">
      <formula>OR(ISBLANK($D$10),$D$10=4)</formula>
    </cfRule>
  </conditionalFormatting>
  <conditionalFormatting sqref="E11">
    <cfRule type="expression" dxfId="8" priority="37">
      <formula>OR(ISBLANK($D$10),$D$10=4)</formula>
    </cfRule>
  </conditionalFormatting>
  <conditionalFormatting sqref="E26">
    <cfRule type="expression" dxfId="7" priority="35">
      <formula>OR(ISBLANK($D$10),$D$10=4)</formula>
    </cfRule>
  </conditionalFormatting>
  <conditionalFormatting sqref="F22">
    <cfRule type="expression" dxfId="6" priority="54">
      <formula>OR(ISBLANK($D$10),$D$10=2)</formula>
    </cfRule>
  </conditionalFormatting>
  <conditionalFormatting sqref="F31">
    <cfRule type="expression" dxfId="5" priority="4">
      <formula>OR(ISBLANK($D$31),$D$31="No")</formula>
    </cfRule>
  </conditionalFormatting>
  <dataValidations count="5">
    <dataValidation type="list" allowBlank="1" showInputMessage="1" showErrorMessage="1" sqref="D57 D51:D52 D46 D64:D70 D29:D34 D41 D43" xr:uid="{25D8B78C-745B-413B-9E73-4E00A88F888F}">
      <formula1>"Yes, No"</formula1>
    </dataValidation>
    <dataValidation type="list" allowBlank="1" showInputMessage="1" showErrorMessage="1" sqref="D58 D61:D62" xr:uid="{0873B4B8-AB6B-436C-B5B7-3DFC93054852}">
      <formula1>"Yes,No"</formula1>
    </dataValidation>
    <dataValidation type="list" allowBlank="1" showInputMessage="1" showErrorMessage="1" sqref="D28" xr:uid="{4C36D35D-00FD-46CF-9DB8-A230498E9CDE}">
      <formula1>"Tesla Opticaster,Third-party controller"</formula1>
    </dataValidation>
    <dataValidation type="list" allowBlank="1" showInputMessage="1" showErrorMessage="1" sqref="D60" xr:uid="{F25F7134-5330-4144-86EC-D51E99AFA80C}">
      <formula1>"Customer-provided DC power, Customer-provided AC power"</formula1>
    </dataValidation>
    <dataValidation type="list" allowBlank="1" showInputMessage="1" showErrorMessage="1" sqref="D44" xr:uid="{84FBDB11-1510-4FBE-841E-E612D773DB43}">
      <formula1>"BESS Export Limit Only, PV Export Limit Only, PV+BESS Export Limit"</formula1>
    </dataValidation>
  </dataValidations>
  <pageMargins left="0.7" right="0.7" top="0.75" bottom="0.75" header="0.3" footer="0.3"/>
  <pageSetup orientation="portrait" verticalDpi="0" r:id="rId1"/>
  <ignoredErrors>
    <ignoredError sqref="D23:D25 D49:D50" evalError="1"/>
  </ignoredErrors>
  <extLst>
    <ext xmlns:x14="http://schemas.microsoft.com/office/spreadsheetml/2009/9/main" uri="{78C0D931-6437-407d-A8EE-F0AAD7539E65}">
      <x14:conditionalFormattings>
        <x14:conditionalFormatting xmlns:xm="http://schemas.microsoft.com/office/excel/2006/main">
          <x14:cfRule type="expression" priority="21" id="{87C341C4-B7F8-4CAF-83F9-1E4645E87021}">
            <xm:f>OR('START HERE'!$D$53="",'START HERE'!$D$53="Battery Dispatch Only")</xm:f>
            <x14:dxf>
              <font>
                <color theme="0"/>
              </font>
              <fill>
                <patternFill>
                  <bgColor theme="0"/>
                </patternFill>
              </fill>
            </x14:dxf>
          </x14:cfRule>
          <xm:sqref>C41 F41 C43 F43</xm:sqref>
        </x14:conditionalFormatting>
        <x14:conditionalFormatting xmlns:xm="http://schemas.microsoft.com/office/excel/2006/main">
          <x14:cfRule type="expression" priority="12" id="{F1DD458F-0D5F-4570-B87B-3B6C6D885007}">
            <xm:f>OR(ISNA('START HERE'!$D$53),'START HERE'!$D$53="Battery Dispatch Only")</xm:f>
            <x14:dxf>
              <font>
                <color theme="0"/>
              </font>
              <fill>
                <patternFill>
                  <bgColor theme="0"/>
                </patternFill>
              </fill>
            </x14:dxf>
          </x14:cfRule>
          <xm:sqref>C67:F68</xm:sqref>
        </x14:conditionalFormatting>
        <x14:conditionalFormatting xmlns:xm="http://schemas.microsoft.com/office/excel/2006/main">
          <x14:cfRule type="expression" priority="18" id="{CE57DF51-9EA9-4AA1-B125-71B3E284629F}">
            <xm:f>OR(ISNA('START HERE'!$D$53),OR('START HERE'!$D$53="Battery Dispatch Only",'START HERE'!$D$53="Grid-Connected Only",'START HERE'!$D$53="Off-Grid Microgrid"))</xm:f>
            <x14:dxf>
              <font>
                <color theme="0"/>
              </font>
              <fill>
                <patternFill>
                  <bgColor theme="0"/>
                </patternFill>
              </fill>
            </x14:dxf>
          </x14:cfRule>
          <xm:sqref>C69:F69</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370E6447-A24E-4CE4-8F5A-CB6C60B80EAC}">
          <x14:formula1>
            <xm:f>IF($D$10=2,'List 2'!$B$28:$B$44,"")</xm:f>
          </x14:formula1>
          <xm:sqref>D12</xm:sqref>
        </x14:dataValidation>
        <x14:dataValidation type="list" allowBlank="1" showInputMessage="1" showErrorMessage="1" xr:uid="{F1843E87-A279-4EB1-9664-78699DA9BC9A}">
          <x14:formula1>
            <xm:f>'List 1'!$B$24:$B$26</xm:f>
          </x14:formula1>
          <xm:sqref>D59</xm:sqref>
        </x14:dataValidation>
        <x14:dataValidation type="list" allowBlank="1" showInputMessage="1" showErrorMessage="1" xr:uid="{45D77603-F128-43B1-91BD-002B44BDE597}">
          <x14:formula1>
            <xm:f>'List 2'!$B$3:$B$4</xm:f>
          </x14:formula1>
          <xm:sqref>D10</xm:sqref>
        </x14:dataValidation>
        <x14:dataValidation type="list" allowBlank="1" showInputMessage="1" showErrorMessage="1" xr:uid="{90B20E96-9014-4A3E-959C-9BF948B01F96}">
          <x14:formula1>
            <xm:f>INDIRECT(VLOOKUP($D$12,'List 2'!$B$28:$D$44,3))</xm:f>
          </x14:formula1>
          <xm:sqref>D13</xm:sqref>
        </x14:dataValidation>
        <x14:dataValidation type="list" allowBlank="1" showInputMessage="1" showErrorMessage="1" xr:uid="{A8FB7E7E-C0EF-458C-967F-9D1C69DCAE00}">
          <x14:formula1>
            <xm:f>'List 2'!$B$50:$B$55</xm:f>
          </x14:formula1>
          <xm:sqref>D36</xm:sqref>
        </x14:dataValidation>
        <x14:dataValidation type="list" allowBlank="1" showInputMessage="1" showErrorMessage="1" xr:uid="{6F8A141E-6BEC-4747-92E6-1DDFF8E4207B}">
          <x14:formula1>
            <xm:f>'List 2'!$C$49:$E$49</xm:f>
          </x14:formula1>
          <xm:sqref>D37</xm:sqref>
        </x14:dataValidation>
        <x14:dataValidation type="list" allowBlank="1" showInputMessage="1" showErrorMessage="1" xr:uid="{564E9411-D1C2-4A20-9993-58A8C4F5126A}">
          <x14:formula1>
            <xm:f>IF($D$10=4,'List 2'!$B$8:$B$24,"")</xm:f>
          </x14:formula1>
          <xm:sqref>D17</xm:sqref>
        </x14:dataValidation>
        <x14:dataValidation type="list" allowBlank="1" showInputMessage="1" showErrorMessage="1" xr:uid="{6B0C29F5-D426-4C81-AA5F-F767EAEAA60C}">
          <x14:formula1>
            <xm:f>INDIRECT(VLOOKUP($D$17,'List 2'!$B$8:$E$24,4))</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3349-3E33-44E8-94BF-71B5E63FDF5F}">
  <dimension ref="B2:J38"/>
  <sheetViews>
    <sheetView tabSelected="1" zoomScaleNormal="100" workbookViewId="0">
      <selection activeCell="D10" sqref="D10"/>
    </sheetView>
  </sheetViews>
  <sheetFormatPr defaultColWidth="8.85546875" defaultRowHeight="15"/>
  <cols>
    <col min="1" max="1" width="2.85546875" style="10" customWidth="1"/>
    <col min="2" max="2" width="6.42578125" style="10" customWidth="1"/>
    <col min="3" max="3" width="106.140625" style="10" customWidth="1"/>
    <col min="4" max="4" width="20.140625" style="10" customWidth="1"/>
    <col min="5" max="5" width="22.140625" style="10" customWidth="1"/>
    <col min="6" max="6" width="115.140625" style="10" bestFit="1" customWidth="1"/>
    <col min="7" max="7" width="38.42578125" style="10" customWidth="1"/>
    <col min="8" max="16384" width="8.85546875" style="10"/>
  </cols>
  <sheetData>
    <row r="2" spans="2:7">
      <c r="B2" s="162"/>
      <c r="C2" s="163"/>
      <c r="D2" s="163"/>
      <c r="E2" s="164"/>
      <c r="F2" s="91"/>
    </row>
    <row r="3" spans="2:7" ht="17.25">
      <c r="B3" s="165"/>
      <c r="C3" s="191" t="s">
        <v>0</v>
      </c>
      <c r="D3" s="191"/>
      <c r="E3" s="166"/>
      <c r="F3" s="91"/>
    </row>
    <row r="4" spans="2:7" ht="15.75" customHeight="1">
      <c r="B4" s="165"/>
      <c r="C4" s="167" t="s">
        <v>156</v>
      </c>
      <c r="D4" s="167"/>
      <c r="E4" s="166"/>
      <c r="F4" s="91"/>
    </row>
    <row r="5" spans="2:7" ht="15" customHeight="1">
      <c r="B5" s="168"/>
      <c r="C5" s="169"/>
      <c r="D5" s="169"/>
      <c r="E5" s="170"/>
      <c r="F5" s="91"/>
    </row>
    <row r="6" spans="2:7" ht="15" customHeight="1">
      <c r="B6" s="91"/>
      <c r="C6" s="91"/>
      <c r="D6" s="91"/>
      <c r="E6" s="91"/>
      <c r="F6" s="91"/>
    </row>
    <row r="7" spans="2:7" ht="15" customHeight="1">
      <c r="B7" s="92"/>
      <c r="C7" s="93"/>
      <c r="D7" s="93"/>
      <c r="E7" s="93"/>
      <c r="F7" s="93"/>
      <c r="G7" s="37"/>
    </row>
    <row r="8" spans="2:7" ht="15" customHeight="1">
      <c r="B8" s="94"/>
      <c r="C8" s="192" t="s">
        <v>57</v>
      </c>
      <c r="D8" s="192"/>
      <c r="E8" s="192"/>
      <c r="F8" s="192"/>
      <c r="G8" s="39"/>
    </row>
    <row r="9" spans="2:7" ht="39" customHeight="1">
      <c r="B9" s="94"/>
      <c r="C9" s="90" t="s">
        <v>157</v>
      </c>
      <c r="D9" s="90" t="s">
        <v>89</v>
      </c>
      <c r="E9" s="90" t="s">
        <v>158</v>
      </c>
      <c r="F9" s="90" t="s">
        <v>5</v>
      </c>
      <c r="G9" s="39"/>
    </row>
    <row r="10" spans="2:7" ht="15" customHeight="1">
      <c r="B10" s="94"/>
      <c r="C10" s="175" t="s">
        <v>159</v>
      </c>
      <c r="D10" s="89" t="s">
        <v>604</v>
      </c>
      <c r="E10" s="179" t="s">
        <v>160</v>
      </c>
      <c r="F10" s="180" t="s">
        <v>161</v>
      </c>
      <c r="G10" s="39"/>
    </row>
    <row r="11" spans="2:7" ht="15" customHeight="1">
      <c r="B11" s="94"/>
      <c r="C11" s="176" t="s">
        <v>162</v>
      </c>
      <c r="D11" s="89"/>
      <c r="E11" s="179" t="s">
        <v>160</v>
      </c>
      <c r="F11" s="180" t="s">
        <v>163</v>
      </c>
      <c r="G11" s="39"/>
    </row>
    <row r="12" spans="2:7" ht="15" customHeight="1">
      <c r="B12" s="94"/>
      <c r="C12" s="176" t="s">
        <v>164</v>
      </c>
      <c r="D12" s="89"/>
      <c r="E12" s="179" t="s">
        <v>160</v>
      </c>
      <c r="F12" s="180" t="s">
        <v>165</v>
      </c>
      <c r="G12" s="39"/>
    </row>
    <row r="13" spans="2:7" ht="15" customHeight="1">
      <c r="B13" s="94"/>
      <c r="C13" s="175" t="s">
        <v>166</v>
      </c>
      <c r="D13" s="89"/>
      <c r="E13" s="179" t="s">
        <v>160</v>
      </c>
      <c r="F13" s="177" t="s">
        <v>167</v>
      </c>
      <c r="G13" s="39"/>
    </row>
    <row r="14" spans="2:7" ht="15" customHeight="1">
      <c r="B14" s="94"/>
      <c r="C14" s="175" t="s">
        <v>168</v>
      </c>
      <c r="D14" s="89"/>
      <c r="E14" s="179" t="s">
        <v>160</v>
      </c>
      <c r="F14" s="177" t="s">
        <v>161</v>
      </c>
      <c r="G14" s="39"/>
    </row>
    <row r="15" spans="2:7" ht="14.25" customHeight="1">
      <c r="B15" s="94"/>
      <c r="C15" s="177" t="s">
        <v>169</v>
      </c>
      <c r="D15" s="89"/>
      <c r="E15" s="179" t="s">
        <v>160</v>
      </c>
      <c r="F15" s="177" t="s">
        <v>170</v>
      </c>
      <c r="G15" s="39"/>
    </row>
    <row r="16" spans="2:7" ht="14.25" customHeight="1">
      <c r="B16" s="94"/>
      <c r="C16" s="177" t="s">
        <v>171</v>
      </c>
      <c r="D16" s="89"/>
      <c r="E16" s="179" t="s">
        <v>160</v>
      </c>
      <c r="F16" s="177" t="s">
        <v>172</v>
      </c>
      <c r="G16" s="39"/>
    </row>
    <row r="17" spans="2:7" ht="14.25" customHeight="1">
      <c r="B17" s="94"/>
      <c r="C17" s="177" t="s">
        <v>173</v>
      </c>
      <c r="D17" s="89"/>
      <c r="E17" s="179" t="s">
        <v>160</v>
      </c>
      <c r="F17" s="177" t="s">
        <v>174</v>
      </c>
      <c r="G17" s="39"/>
    </row>
    <row r="18" spans="2:7" ht="23.25" customHeight="1">
      <c r="B18" s="94"/>
      <c r="C18" s="178" t="s">
        <v>175</v>
      </c>
      <c r="D18" s="90" t="s">
        <v>4</v>
      </c>
      <c r="E18" s="178"/>
      <c r="F18" s="178" t="s">
        <v>5</v>
      </c>
      <c r="G18" s="39"/>
    </row>
    <row r="19" spans="2:7" ht="14.25" customHeight="1">
      <c r="B19" s="94"/>
      <c r="C19" s="175" t="s">
        <v>176</v>
      </c>
      <c r="D19" s="89"/>
      <c r="E19" s="179" t="s">
        <v>177</v>
      </c>
      <c r="F19" s="177" t="s">
        <v>178</v>
      </c>
      <c r="G19" s="39"/>
    </row>
    <row r="20" spans="2:7" ht="14.25" customHeight="1">
      <c r="B20" s="94"/>
      <c r="C20" s="176" t="s">
        <v>179</v>
      </c>
      <c r="D20" s="89"/>
      <c r="E20" s="179" t="s">
        <v>177</v>
      </c>
      <c r="F20" s="177" t="s">
        <v>180</v>
      </c>
      <c r="G20" s="39"/>
    </row>
    <row r="21" spans="2:7" ht="14.25" customHeight="1">
      <c r="B21" s="94"/>
      <c r="C21" s="175" t="s">
        <v>181</v>
      </c>
      <c r="D21" s="89"/>
      <c r="E21" s="179" t="s">
        <v>160</v>
      </c>
      <c r="F21" s="177" t="s">
        <v>182</v>
      </c>
      <c r="G21" s="39"/>
    </row>
    <row r="22" spans="2:7" ht="14.25" customHeight="1">
      <c r="B22" s="94"/>
      <c r="C22" s="175" t="s">
        <v>183</v>
      </c>
      <c r="D22" s="89"/>
      <c r="E22" s="179" t="s">
        <v>177</v>
      </c>
      <c r="F22" s="177" t="s">
        <v>184</v>
      </c>
      <c r="G22" s="39"/>
    </row>
    <row r="23" spans="2:7" ht="14.25" customHeight="1">
      <c r="B23" s="94"/>
      <c r="C23" s="175" t="s">
        <v>185</v>
      </c>
      <c r="D23" s="89"/>
      <c r="E23" s="179" t="s">
        <v>177</v>
      </c>
      <c r="F23" s="177" t="s">
        <v>186</v>
      </c>
      <c r="G23" s="39"/>
    </row>
    <row r="24" spans="2:7" ht="14.25" customHeight="1">
      <c r="B24" s="94"/>
      <c r="C24" s="175" t="s">
        <v>187</v>
      </c>
      <c r="D24" s="89"/>
      <c r="E24" s="179"/>
      <c r="F24" s="177" t="s">
        <v>188</v>
      </c>
      <c r="G24" s="39"/>
    </row>
    <row r="25" spans="2:7" ht="14.25" customHeight="1">
      <c r="B25" s="94"/>
      <c r="C25" s="175" t="s">
        <v>189</v>
      </c>
      <c r="D25" s="89"/>
      <c r="E25" s="179" t="s">
        <v>177</v>
      </c>
      <c r="F25" s="177" t="s">
        <v>190</v>
      </c>
      <c r="G25" s="39"/>
    </row>
    <row r="26" spans="2:7" ht="14.25" customHeight="1">
      <c r="B26" s="94"/>
      <c r="C26" s="175" t="s">
        <v>191</v>
      </c>
      <c r="D26" s="89"/>
      <c r="E26" s="179" t="s">
        <v>177</v>
      </c>
      <c r="F26" s="177" t="s">
        <v>192</v>
      </c>
      <c r="G26" s="39"/>
    </row>
    <row r="27" spans="2:7" ht="23.25" customHeight="1">
      <c r="B27" s="94"/>
      <c r="C27" s="178" t="s">
        <v>193</v>
      </c>
      <c r="D27" s="90" t="s">
        <v>4</v>
      </c>
      <c r="E27" s="178"/>
      <c r="F27" s="178" t="s">
        <v>5</v>
      </c>
      <c r="G27" s="39"/>
    </row>
    <row r="28" spans="2:7" ht="14.25" customHeight="1">
      <c r="B28" s="94"/>
      <c r="C28" s="175" t="s">
        <v>194</v>
      </c>
      <c r="D28" s="89"/>
      <c r="E28" s="179" t="s">
        <v>195</v>
      </c>
      <c r="F28" s="180" t="s">
        <v>196</v>
      </c>
      <c r="G28" s="39"/>
    </row>
    <row r="29" spans="2:7" ht="14.25" customHeight="1">
      <c r="B29" s="94"/>
      <c r="C29" s="175" t="s">
        <v>197</v>
      </c>
      <c r="D29" s="89"/>
      <c r="E29" s="179" t="s">
        <v>195</v>
      </c>
      <c r="F29" s="180" t="s">
        <v>198</v>
      </c>
      <c r="G29" s="39"/>
    </row>
    <row r="30" spans="2:7" ht="14.25" customHeight="1">
      <c r="B30" s="94"/>
      <c r="C30" s="177" t="s">
        <v>199</v>
      </c>
      <c r="D30" s="89"/>
      <c r="E30" s="179" t="s">
        <v>195</v>
      </c>
      <c r="F30" s="177"/>
      <c r="G30" s="39"/>
    </row>
    <row r="31" spans="2:7" ht="14.25" customHeight="1">
      <c r="B31" s="94"/>
      <c r="C31" s="177" t="s">
        <v>200</v>
      </c>
      <c r="D31" s="89"/>
      <c r="E31" s="179" t="s">
        <v>195</v>
      </c>
      <c r="F31" s="177" t="s">
        <v>201</v>
      </c>
      <c r="G31" s="39"/>
    </row>
    <row r="32" spans="2:7" ht="18.75" customHeight="1">
      <c r="B32" s="94"/>
      <c r="C32" s="178" t="s">
        <v>202</v>
      </c>
      <c r="D32" s="90" t="s">
        <v>4</v>
      </c>
      <c r="E32" s="178"/>
      <c r="F32" s="178" t="s">
        <v>5</v>
      </c>
      <c r="G32" s="39"/>
    </row>
    <row r="33" spans="2:10">
      <c r="B33" s="94"/>
      <c r="C33" s="175" t="s">
        <v>203</v>
      </c>
      <c r="D33" s="89"/>
      <c r="E33" s="179" t="s">
        <v>204</v>
      </c>
      <c r="F33" s="177" t="s">
        <v>205</v>
      </c>
      <c r="G33" s="39"/>
    </row>
    <row r="34" spans="2:10">
      <c r="B34" s="94"/>
      <c r="C34" s="177" t="s">
        <v>206</v>
      </c>
      <c r="D34" s="89"/>
      <c r="E34" s="179" t="s">
        <v>207</v>
      </c>
      <c r="F34" s="177"/>
      <c r="G34" s="39"/>
    </row>
    <row r="35" spans="2:10">
      <c r="B35" s="94"/>
      <c r="C35" s="177" t="s">
        <v>208</v>
      </c>
      <c r="D35" s="89"/>
      <c r="E35" s="179" t="s">
        <v>204</v>
      </c>
      <c r="F35" s="177" t="s">
        <v>209</v>
      </c>
      <c r="G35" s="39"/>
    </row>
    <row r="36" spans="2:10">
      <c r="B36" s="94"/>
      <c r="C36" s="177" t="s">
        <v>210</v>
      </c>
      <c r="D36" s="89"/>
      <c r="E36" s="179" t="s">
        <v>211</v>
      </c>
      <c r="F36" t="s">
        <v>212</v>
      </c>
      <c r="G36" s="39"/>
    </row>
    <row r="37" spans="2:10">
      <c r="B37" s="94"/>
      <c r="C37" s="175" t="str">
        <f>IFERROR("Will the required "&amp;VLOOKUP('Project Details'!$D$22,'List 2'!B58:C68,2,TRUE)&amp;" on-site maintenance infrastructure be provided?","Will the required on-site maintenance infrastructure be provided?")</f>
        <v>Will the required on-site maintenance infrastructure be provided?</v>
      </c>
      <c r="D37" s="89"/>
      <c r="E37" s="179" t="s">
        <v>213</v>
      </c>
      <c r="F37" s="177" t="s">
        <v>214</v>
      </c>
      <c r="G37" s="39"/>
      <c r="J37" s="51"/>
    </row>
    <row r="38" spans="2:10">
      <c r="B38" s="95"/>
      <c r="C38" s="96"/>
      <c r="D38" s="97"/>
      <c r="E38" s="97"/>
      <c r="F38" s="98"/>
      <c r="G38" s="44"/>
    </row>
  </sheetData>
  <sheetProtection selectLockedCells="1"/>
  <mergeCells count="2">
    <mergeCell ref="C3:D3"/>
    <mergeCell ref="C8:F8"/>
  </mergeCells>
  <conditionalFormatting sqref="C11:F12">
    <cfRule type="expression" dxfId="4" priority="7">
      <formula>OR(ISBLANK($D$10),$D$10="Yes")</formula>
    </cfRule>
  </conditionalFormatting>
  <conditionalFormatting sqref="C20:F20">
    <cfRule type="expression" dxfId="3" priority="1">
      <formula>OR(ISBLANK($D$19),$D$19="Yes")</formula>
    </cfRule>
  </conditionalFormatting>
  <dataValidations count="1">
    <dataValidation type="list" allowBlank="1" showInputMessage="1" showErrorMessage="1" sqref="D19:D26 D28:D31 D10:D17 D33:D37" xr:uid="{9A206A89-7852-46FA-BD17-41BEC5C3934C}">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1E61-9B7C-4B7E-8A2C-8CAED80E9AF7}">
  <dimension ref="B2:E7"/>
  <sheetViews>
    <sheetView zoomScaleNormal="100" workbookViewId="0">
      <selection activeCell="B7" sqref="B7"/>
    </sheetView>
  </sheetViews>
  <sheetFormatPr defaultRowHeight="15"/>
  <cols>
    <col min="1" max="1" width="1.85546875" customWidth="1"/>
    <col min="2" max="2" width="26" customWidth="1"/>
    <col min="3" max="3" width="44.140625" customWidth="1"/>
    <col min="4" max="4" width="83.42578125" customWidth="1"/>
    <col min="5" max="5" width="47.85546875" customWidth="1"/>
  </cols>
  <sheetData>
    <row r="2" spans="2:5">
      <c r="B2" s="67" t="s">
        <v>215</v>
      </c>
      <c r="C2" s="67" t="s">
        <v>54</v>
      </c>
      <c r="D2" s="67" t="s">
        <v>53</v>
      </c>
      <c r="E2" s="67" t="s">
        <v>55</v>
      </c>
    </row>
    <row r="3" spans="2:5" ht="273" customHeight="1">
      <c r="B3" s="67" t="s">
        <v>216</v>
      </c>
      <c r="C3" s="68" t="s">
        <v>217</v>
      </c>
      <c r="D3" s="67"/>
      <c r="E3" s="68" t="s">
        <v>218</v>
      </c>
    </row>
    <row r="4" spans="2:5" ht="329.25" customHeight="1">
      <c r="B4" s="67" t="s">
        <v>219</v>
      </c>
      <c r="C4" s="68" t="s">
        <v>220</v>
      </c>
      <c r="D4" s="67"/>
      <c r="E4" s="68" t="s">
        <v>221</v>
      </c>
    </row>
    <row r="5" spans="2:5" ht="409.5" customHeight="1">
      <c r="B5" s="67" t="s">
        <v>222</v>
      </c>
      <c r="C5" s="68" t="s">
        <v>223</v>
      </c>
      <c r="D5" s="67"/>
      <c r="E5" s="68" t="s">
        <v>224</v>
      </c>
    </row>
    <row r="6" spans="2:5" ht="346.5" customHeight="1">
      <c r="B6" s="67" t="s">
        <v>225</v>
      </c>
      <c r="C6" s="68" t="s">
        <v>226</v>
      </c>
      <c r="D6" s="67"/>
      <c r="E6" s="68" t="s">
        <v>227</v>
      </c>
    </row>
    <row r="7" spans="2:5" ht="370.5" customHeight="1">
      <c r="B7" s="67" t="s">
        <v>228</v>
      </c>
      <c r="C7" s="68" t="s">
        <v>229</v>
      </c>
      <c r="D7" s="67"/>
      <c r="E7" s="68" t="s">
        <v>230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4442-703C-468C-B724-BF9F74E90104}">
  <dimension ref="B1:AV68"/>
  <sheetViews>
    <sheetView zoomScale="80" zoomScaleNormal="130" workbookViewId="0">
      <selection activeCell="E30" sqref="E30"/>
    </sheetView>
  </sheetViews>
  <sheetFormatPr defaultRowHeight="15"/>
  <cols>
    <col min="1" max="1" width="2.85546875" customWidth="1"/>
    <col min="2" max="2" width="22" customWidth="1"/>
    <col min="3" max="4" width="14.5703125" customWidth="1"/>
    <col min="5" max="5" width="16.85546875" customWidth="1"/>
    <col min="6" max="6" width="9.5703125" customWidth="1"/>
    <col min="7" max="7" width="7.28515625" customWidth="1"/>
    <col min="26" max="26" width="9.42578125" customWidth="1"/>
  </cols>
  <sheetData>
    <row r="1" spans="2:45" ht="15.75" thickBot="1"/>
    <row r="2" spans="2:45">
      <c r="B2" s="193" t="s">
        <v>231</v>
      </c>
      <c r="C2" s="194"/>
      <c r="D2" s="64"/>
    </row>
    <row r="3" spans="2:45">
      <c r="B3" s="69">
        <v>2</v>
      </c>
      <c r="C3" s="70" t="s">
        <v>61</v>
      </c>
      <c r="D3" s="64"/>
    </row>
    <row r="4" spans="2:45" ht="15.75" thickBot="1">
      <c r="B4" s="71">
        <v>4</v>
      </c>
      <c r="C4" s="72" t="s">
        <v>61</v>
      </c>
      <c r="D4" s="64"/>
    </row>
    <row r="5" spans="2:45" ht="15.75" thickBot="1"/>
    <row r="6" spans="2:45">
      <c r="B6" s="195" t="s">
        <v>232</v>
      </c>
      <c r="C6" s="196"/>
      <c r="D6" s="196"/>
      <c r="E6" s="196"/>
      <c r="F6" s="81"/>
      <c r="G6" s="81"/>
      <c r="H6" s="81"/>
      <c r="I6" s="81"/>
      <c r="J6" s="81"/>
      <c r="K6" s="81"/>
      <c r="L6" s="81"/>
      <c r="M6" s="81"/>
      <c r="N6" s="81"/>
      <c r="O6" s="81"/>
      <c r="P6" s="81"/>
      <c r="Q6" s="81"/>
      <c r="R6" s="81"/>
      <c r="S6" s="81"/>
      <c r="T6" s="81"/>
      <c r="U6" s="81"/>
      <c r="V6" s="81"/>
      <c r="W6" s="81"/>
      <c r="X6" s="78"/>
      <c r="Y6" s="82"/>
      <c r="Z6" s="75"/>
      <c r="AA6" s="75"/>
      <c r="AB6" s="75"/>
      <c r="AC6" s="75"/>
      <c r="AD6" s="75"/>
      <c r="AE6" s="75"/>
      <c r="AF6" s="75"/>
      <c r="AG6" s="75"/>
      <c r="AH6" s="75"/>
      <c r="AI6" s="75"/>
      <c r="AJ6" s="75"/>
      <c r="AK6" s="75"/>
      <c r="AL6" s="75"/>
      <c r="AM6" s="75"/>
      <c r="AN6" s="75"/>
      <c r="AO6" s="75"/>
      <c r="AP6" s="75"/>
      <c r="AQ6" s="75"/>
      <c r="AR6" s="75"/>
      <c r="AS6" s="75"/>
    </row>
    <row r="7" spans="2:45">
      <c r="B7" s="88"/>
      <c r="C7" s="75"/>
      <c r="D7" s="75" t="s">
        <v>233</v>
      </c>
      <c r="E7" s="75"/>
      <c r="F7" s="75" t="s">
        <v>234</v>
      </c>
      <c r="G7" s="75"/>
      <c r="H7" s="75"/>
      <c r="I7" s="75"/>
      <c r="J7" s="75"/>
      <c r="K7" s="75"/>
      <c r="L7" s="75"/>
      <c r="M7" s="75"/>
      <c r="N7" s="75"/>
      <c r="O7" s="75"/>
      <c r="P7" s="75"/>
      <c r="Q7" s="75"/>
      <c r="R7" s="75"/>
      <c r="S7" s="75"/>
      <c r="T7" s="75"/>
      <c r="U7" s="75"/>
      <c r="V7" s="75"/>
      <c r="W7" s="75"/>
      <c r="X7" s="75"/>
      <c r="Y7" s="86"/>
      <c r="Z7" s="75"/>
      <c r="AA7" s="75"/>
      <c r="AB7" s="75"/>
      <c r="AC7" s="75"/>
      <c r="AD7" s="75"/>
      <c r="AE7" s="75"/>
      <c r="AF7" s="75"/>
      <c r="AG7" s="75"/>
      <c r="AH7" s="75"/>
      <c r="AI7" s="75"/>
      <c r="AJ7" s="75"/>
      <c r="AK7" s="75"/>
      <c r="AL7" s="75"/>
      <c r="AM7" s="75"/>
      <c r="AN7" s="75"/>
      <c r="AO7" s="75"/>
      <c r="AP7" s="75"/>
      <c r="AQ7" s="75"/>
      <c r="AR7" s="75"/>
      <c r="AS7" s="75"/>
    </row>
    <row r="8" spans="2:45">
      <c r="B8" s="74" t="s">
        <v>235</v>
      </c>
      <c r="C8" s="64">
        <v>8</v>
      </c>
      <c r="D8" s="75">
        <v>1305.5999999999999</v>
      </c>
      <c r="E8" s="75" t="s">
        <v>236</v>
      </c>
      <c r="F8" s="75" t="s">
        <v>237</v>
      </c>
      <c r="G8" s="75"/>
      <c r="H8" s="75"/>
      <c r="I8" s="75"/>
      <c r="J8" s="75"/>
      <c r="K8" s="75"/>
      <c r="L8" s="75"/>
      <c r="M8" s="75"/>
      <c r="N8" s="75"/>
      <c r="O8" s="75"/>
      <c r="P8" s="75"/>
      <c r="Q8" s="75"/>
      <c r="R8" s="75"/>
      <c r="S8" s="75"/>
      <c r="T8" s="75"/>
      <c r="U8" s="75"/>
      <c r="V8" s="75"/>
      <c r="W8" s="75"/>
      <c r="X8" s="75"/>
      <c r="Y8" s="86"/>
      <c r="AA8" s="75"/>
      <c r="AB8" s="75"/>
      <c r="AC8" s="75"/>
      <c r="AD8" s="75"/>
      <c r="AE8" s="75"/>
      <c r="AF8" s="75"/>
      <c r="AG8" s="75"/>
      <c r="AH8" s="75"/>
      <c r="AI8" s="75"/>
      <c r="AJ8" s="75"/>
      <c r="AK8" s="75"/>
      <c r="AL8" s="75"/>
      <c r="AM8" s="75"/>
      <c r="AN8" s="75"/>
      <c r="AO8" s="75"/>
      <c r="AP8" s="75"/>
      <c r="AQ8" s="75"/>
      <c r="AR8" s="75"/>
      <c r="AS8" s="75"/>
    </row>
    <row r="9" spans="2:45">
      <c r="B9" s="74" t="s">
        <v>238</v>
      </c>
      <c r="C9" s="64">
        <v>9</v>
      </c>
      <c r="D9" s="75">
        <f>D8+163.2</f>
        <v>1468.8</v>
      </c>
      <c r="E9" s="75" t="s">
        <v>239</v>
      </c>
      <c r="F9" s="75" t="s">
        <v>237</v>
      </c>
      <c r="G9" s="75" t="s">
        <v>240</v>
      </c>
      <c r="H9" s="75"/>
      <c r="I9" s="75"/>
      <c r="J9" s="75"/>
      <c r="K9" s="75"/>
      <c r="L9" s="75"/>
      <c r="M9" s="75"/>
      <c r="N9" s="75"/>
      <c r="O9" s="75"/>
      <c r="P9" s="75"/>
      <c r="Q9" s="75"/>
      <c r="R9" s="75"/>
      <c r="S9" s="75"/>
      <c r="T9" s="75"/>
      <c r="U9" s="75"/>
      <c r="V9" s="75"/>
      <c r="W9" s="75"/>
      <c r="X9" s="75"/>
      <c r="Y9" s="86"/>
      <c r="AA9" s="75"/>
      <c r="AB9" s="75"/>
      <c r="AC9" s="75"/>
      <c r="AD9" s="75"/>
      <c r="AE9" s="75"/>
      <c r="AF9" s="75"/>
      <c r="AG9" s="75"/>
      <c r="AH9" s="75"/>
      <c r="AI9" s="75"/>
      <c r="AJ9" s="75"/>
      <c r="AK9" s="75"/>
      <c r="AL9" s="75"/>
      <c r="AM9" s="75"/>
      <c r="AN9" s="75"/>
      <c r="AO9" s="75"/>
      <c r="AP9" s="75"/>
      <c r="AQ9" s="75"/>
      <c r="AR9" s="75"/>
      <c r="AS9" s="75"/>
    </row>
    <row r="10" spans="2:45">
      <c r="B10" s="74" t="s">
        <v>241</v>
      </c>
      <c r="C10" s="64">
        <v>10</v>
      </c>
      <c r="D10" s="75">
        <f t="shared" ref="D10:D23" si="0">D9+163.2</f>
        <v>1632</v>
      </c>
      <c r="E10" s="75" t="s">
        <v>242</v>
      </c>
      <c r="F10" s="75" t="s">
        <v>237</v>
      </c>
      <c r="G10" s="75" t="s">
        <v>240</v>
      </c>
      <c r="H10" s="75" t="s">
        <v>243</v>
      </c>
      <c r="I10" s="75" t="s">
        <v>244</v>
      </c>
      <c r="J10" s="75"/>
      <c r="K10" s="75"/>
      <c r="L10" s="75"/>
      <c r="M10" s="75"/>
      <c r="N10" s="75"/>
      <c r="O10" s="75"/>
      <c r="P10" s="75"/>
      <c r="Q10" s="75"/>
      <c r="R10" s="75"/>
      <c r="S10" s="75"/>
      <c r="T10" s="75"/>
      <c r="U10" s="75"/>
      <c r="V10" s="75"/>
      <c r="W10" s="75"/>
      <c r="X10" s="75"/>
      <c r="Y10" s="86"/>
      <c r="AA10" s="75"/>
      <c r="AB10" s="75"/>
      <c r="AC10" s="75"/>
      <c r="AD10" s="75"/>
      <c r="AE10" s="75"/>
      <c r="AF10" s="75"/>
      <c r="AG10" s="75"/>
      <c r="AH10" s="75"/>
      <c r="AI10" s="75"/>
      <c r="AJ10" s="75"/>
      <c r="AK10" s="75"/>
      <c r="AL10" s="75"/>
      <c r="AM10" s="75"/>
      <c r="AN10" s="75"/>
      <c r="AO10" s="75"/>
      <c r="AP10" s="75"/>
      <c r="AQ10" s="75"/>
      <c r="AR10" s="75"/>
      <c r="AS10" s="75"/>
    </row>
    <row r="11" spans="2:45">
      <c r="B11" s="74" t="s">
        <v>245</v>
      </c>
      <c r="C11" s="64">
        <v>11</v>
      </c>
      <c r="D11" s="75">
        <f t="shared" si="0"/>
        <v>1795.2</v>
      </c>
      <c r="E11" s="75" t="s">
        <v>246</v>
      </c>
      <c r="F11" s="75" t="s">
        <v>237</v>
      </c>
      <c r="G11" s="75" t="s">
        <v>240</v>
      </c>
      <c r="H11" s="75" t="s">
        <v>243</v>
      </c>
      <c r="I11" s="75" t="s">
        <v>244</v>
      </c>
      <c r="J11" s="75" t="s">
        <v>247</v>
      </c>
      <c r="K11" s="75"/>
      <c r="L11" s="75"/>
      <c r="M11" s="75"/>
      <c r="N11" s="75"/>
      <c r="O11" s="75"/>
      <c r="P11" s="75"/>
      <c r="Q11" s="75"/>
      <c r="R11" s="75"/>
      <c r="S11" s="75"/>
      <c r="T11" s="75"/>
      <c r="U11" s="75"/>
      <c r="V11" s="75"/>
      <c r="W11" s="75"/>
      <c r="X11" s="75"/>
      <c r="Y11" s="86"/>
      <c r="AA11" s="75"/>
      <c r="AB11" s="75"/>
      <c r="AC11" s="75"/>
      <c r="AD11" s="75"/>
      <c r="AE11" s="75"/>
      <c r="AF11" s="75"/>
      <c r="AG11" s="75"/>
      <c r="AH11" s="75"/>
      <c r="AI11" s="75"/>
      <c r="AJ11" s="75"/>
      <c r="AK11" s="75"/>
      <c r="AL11" s="75"/>
      <c r="AM11" s="75"/>
      <c r="AN11" s="75"/>
      <c r="AO11" s="75"/>
      <c r="AP11" s="75"/>
      <c r="AQ11" s="75"/>
      <c r="AR11" s="75"/>
      <c r="AS11" s="75"/>
    </row>
    <row r="12" spans="2:45">
      <c r="B12" s="74" t="s">
        <v>248</v>
      </c>
      <c r="C12" s="64">
        <v>12</v>
      </c>
      <c r="D12" s="75">
        <f t="shared" si="0"/>
        <v>1958.4</v>
      </c>
      <c r="E12" s="75" t="s">
        <v>249</v>
      </c>
      <c r="F12" s="75" t="s">
        <v>237</v>
      </c>
      <c r="G12" s="75" t="s">
        <v>240</v>
      </c>
      <c r="H12" s="75" t="s">
        <v>243</v>
      </c>
      <c r="I12" s="75" t="s">
        <v>244</v>
      </c>
      <c r="J12" s="75" t="s">
        <v>247</v>
      </c>
      <c r="K12" s="75" t="s">
        <v>250</v>
      </c>
      <c r="L12" s="75"/>
      <c r="M12" s="75"/>
      <c r="N12" s="75"/>
      <c r="O12" s="75"/>
      <c r="P12" s="75"/>
      <c r="Q12" s="75"/>
      <c r="R12" s="75"/>
      <c r="S12" s="75"/>
      <c r="T12" s="75"/>
      <c r="U12" s="75"/>
      <c r="V12" s="75"/>
      <c r="W12" s="75"/>
      <c r="X12" s="75"/>
      <c r="Y12" s="86"/>
      <c r="AA12" s="75"/>
      <c r="AB12" s="75"/>
      <c r="AC12" s="75"/>
      <c r="AD12" s="75"/>
      <c r="AE12" s="75"/>
      <c r="AF12" s="75"/>
      <c r="AG12" s="75"/>
      <c r="AH12" s="75"/>
      <c r="AI12" s="75"/>
      <c r="AJ12" s="75"/>
      <c r="AK12" s="75"/>
      <c r="AL12" s="75"/>
      <c r="AM12" s="75"/>
      <c r="AN12" s="75"/>
      <c r="AO12" s="75"/>
      <c r="AP12" s="75"/>
      <c r="AQ12" s="75"/>
      <c r="AR12" s="75"/>
      <c r="AS12" s="75"/>
    </row>
    <row r="13" spans="2:45">
      <c r="B13" s="74" t="s">
        <v>251</v>
      </c>
      <c r="C13" s="64">
        <v>13</v>
      </c>
      <c r="D13" s="75">
        <f t="shared" si="0"/>
        <v>2121.6</v>
      </c>
      <c r="E13" s="75" t="s">
        <v>252</v>
      </c>
      <c r="F13" s="75" t="s">
        <v>237</v>
      </c>
      <c r="G13" s="75" t="s">
        <v>240</v>
      </c>
      <c r="H13" s="75" t="s">
        <v>243</v>
      </c>
      <c r="I13" s="75" t="s">
        <v>244</v>
      </c>
      <c r="J13" s="75" t="s">
        <v>247</v>
      </c>
      <c r="K13" s="75" t="s">
        <v>250</v>
      </c>
      <c r="L13" s="75" t="s">
        <v>253</v>
      </c>
      <c r="M13" s="75"/>
      <c r="N13" s="75"/>
      <c r="O13" s="75"/>
      <c r="P13" s="75"/>
      <c r="Q13" s="75"/>
      <c r="R13" s="75"/>
      <c r="S13" s="75"/>
      <c r="T13" s="75"/>
      <c r="U13" s="75"/>
      <c r="V13" s="75"/>
      <c r="W13" s="75"/>
      <c r="X13" s="75"/>
      <c r="Y13" s="86"/>
      <c r="AA13" s="75"/>
      <c r="AB13" s="75"/>
      <c r="AC13" s="75"/>
      <c r="AD13" s="75"/>
      <c r="AE13" s="75"/>
      <c r="AF13" s="75"/>
      <c r="AG13" s="75"/>
      <c r="AH13" s="75"/>
      <c r="AI13" s="75"/>
      <c r="AJ13" s="75"/>
      <c r="AK13" s="75"/>
      <c r="AL13" s="75"/>
      <c r="AM13" s="75"/>
      <c r="AN13" s="75"/>
      <c r="AO13" s="75"/>
      <c r="AP13" s="75"/>
      <c r="AQ13" s="75"/>
      <c r="AR13" s="75"/>
      <c r="AS13" s="75"/>
    </row>
    <row r="14" spans="2:45">
      <c r="B14" s="74" t="s">
        <v>254</v>
      </c>
      <c r="C14" s="64">
        <v>14</v>
      </c>
      <c r="D14" s="75">
        <f t="shared" si="0"/>
        <v>2284.7999999999997</v>
      </c>
      <c r="E14" s="75" t="s">
        <v>255</v>
      </c>
      <c r="F14" s="75" t="s">
        <v>237</v>
      </c>
      <c r="G14" s="75" t="s">
        <v>240</v>
      </c>
      <c r="H14" s="75" t="s">
        <v>243</v>
      </c>
      <c r="I14" s="75" t="s">
        <v>244</v>
      </c>
      <c r="J14" s="75" t="s">
        <v>247</v>
      </c>
      <c r="K14" s="75" t="s">
        <v>250</v>
      </c>
      <c r="L14" s="75" t="s">
        <v>253</v>
      </c>
      <c r="M14" s="75" t="s">
        <v>256</v>
      </c>
      <c r="N14" s="75"/>
      <c r="O14" s="75"/>
      <c r="P14" s="75"/>
      <c r="Q14" s="75"/>
      <c r="R14" s="75"/>
      <c r="S14" s="75"/>
      <c r="T14" s="75"/>
      <c r="U14" s="75"/>
      <c r="V14" s="75"/>
      <c r="W14" s="75"/>
      <c r="X14" s="75"/>
      <c r="Y14" s="86"/>
      <c r="AA14" s="75"/>
      <c r="AB14" s="75"/>
      <c r="AC14" s="75"/>
      <c r="AD14" s="75"/>
      <c r="AE14" s="75"/>
      <c r="AF14" s="75"/>
      <c r="AG14" s="75"/>
      <c r="AH14" s="75"/>
      <c r="AI14" s="75"/>
      <c r="AJ14" s="75"/>
      <c r="AK14" s="75"/>
      <c r="AL14" s="75"/>
      <c r="AM14" s="75"/>
      <c r="AN14" s="75"/>
      <c r="AO14" s="75"/>
      <c r="AP14" s="75"/>
      <c r="AQ14" s="75"/>
      <c r="AR14" s="75"/>
      <c r="AS14" s="75"/>
    </row>
    <row r="15" spans="2:45">
      <c r="B15" s="74" t="s">
        <v>257</v>
      </c>
      <c r="C15" s="64">
        <v>15</v>
      </c>
      <c r="D15" s="75">
        <f t="shared" si="0"/>
        <v>2447.9999999999995</v>
      </c>
      <c r="E15" s="75" t="s">
        <v>258</v>
      </c>
      <c r="F15" s="75" t="s">
        <v>237</v>
      </c>
      <c r="G15" s="75" t="s">
        <v>240</v>
      </c>
      <c r="H15" s="75" t="s">
        <v>243</v>
      </c>
      <c r="I15" s="75" t="s">
        <v>244</v>
      </c>
      <c r="J15" s="75" t="s">
        <v>247</v>
      </c>
      <c r="K15" s="75" t="s">
        <v>250</v>
      </c>
      <c r="L15" s="75" t="s">
        <v>253</v>
      </c>
      <c r="M15" s="75" t="s">
        <v>256</v>
      </c>
      <c r="N15" s="75" t="s">
        <v>259</v>
      </c>
      <c r="O15" s="75"/>
      <c r="P15" s="75"/>
      <c r="Q15" s="75"/>
      <c r="R15" s="75"/>
      <c r="S15" s="75"/>
      <c r="T15" s="75"/>
      <c r="U15" s="75"/>
      <c r="V15" s="75"/>
      <c r="W15" s="75"/>
      <c r="X15" s="75"/>
      <c r="Y15" s="86"/>
      <c r="AA15" s="75"/>
      <c r="AB15" s="75"/>
      <c r="AC15" s="75"/>
      <c r="AD15" s="75"/>
      <c r="AE15" s="75"/>
      <c r="AF15" s="75"/>
      <c r="AG15" s="75"/>
      <c r="AH15" s="75"/>
      <c r="AI15" s="75"/>
      <c r="AJ15" s="75"/>
      <c r="AK15" s="75"/>
      <c r="AL15" s="75"/>
      <c r="AM15" s="75"/>
      <c r="AN15" s="75"/>
      <c r="AO15" s="75"/>
      <c r="AP15" s="75"/>
      <c r="AQ15" s="75"/>
      <c r="AR15" s="75"/>
      <c r="AS15" s="75"/>
    </row>
    <row r="16" spans="2:45">
      <c r="B16" s="74" t="s">
        <v>260</v>
      </c>
      <c r="C16" s="64">
        <v>16</v>
      </c>
      <c r="D16" s="75">
        <f t="shared" si="0"/>
        <v>2611.1999999999994</v>
      </c>
      <c r="E16" s="75" t="s">
        <v>261</v>
      </c>
      <c r="F16" s="75" t="s">
        <v>237</v>
      </c>
      <c r="G16" s="75" t="s">
        <v>240</v>
      </c>
      <c r="H16" s="75" t="s">
        <v>243</v>
      </c>
      <c r="I16" s="75" t="s">
        <v>244</v>
      </c>
      <c r="J16" s="75" t="s">
        <v>247</v>
      </c>
      <c r="K16" s="75" t="s">
        <v>250</v>
      </c>
      <c r="L16" s="75" t="s">
        <v>253</v>
      </c>
      <c r="M16" s="75" t="s">
        <v>256</v>
      </c>
      <c r="N16" s="75" t="s">
        <v>259</v>
      </c>
      <c r="O16" s="75" t="s">
        <v>262</v>
      </c>
      <c r="P16" s="75"/>
      <c r="Q16" s="75"/>
      <c r="R16" s="75"/>
      <c r="S16" s="75"/>
      <c r="T16" s="75"/>
      <c r="U16" s="75"/>
      <c r="V16" s="75"/>
      <c r="W16" s="75"/>
      <c r="X16" s="75"/>
      <c r="Y16" s="86"/>
      <c r="AA16" s="75"/>
      <c r="AB16" s="75"/>
      <c r="AC16" s="75"/>
      <c r="AD16" s="75"/>
      <c r="AE16" s="75"/>
      <c r="AF16" s="75"/>
      <c r="AG16" s="75"/>
      <c r="AH16" s="75"/>
      <c r="AI16" s="75"/>
      <c r="AJ16" s="75"/>
      <c r="AK16" s="75"/>
      <c r="AL16" s="75"/>
      <c r="AM16" s="75"/>
      <c r="AN16" s="75"/>
      <c r="AO16" s="75"/>
      <c r="AP16" s="75"/>
      <c r="AQ16" s="75"/>
      <c r="AR16" s="75"/>
      <c r="AS16" s="75"/>
    </row>
    <row r="17" spans="2:48">
      <c r="B17" s="74" t="s">
        <v>263</v>
      </c>
      <c r="C17" s="64">
        <v>17</v>
      </c>
      <c r="D17" s="75">
        <f t="shared" si="0"/>
        <v>2774.3999999999992</v>
      </c>
      <c r="E17" s="75" t="s">
        <v>264</v>
      </c>
      <c r="F17" s="75" t="s">
        <v>237</v>
      </c>
      <c r="G17" s="75" t="s">
        <v>240</v>
      </c>
      <c r="H17" s="75" t="s">
        <v>243</v>
      </c>
      <c r="I17" s="75" t="s">
        <v>244</v>
      </c>
      <c r="J17" s="75" t="s">
        <v>247</v>
      </c>
      <c r="K17" s="75" t="s">
        <v>250</v>
      </c>
      <c r="L17" s="75" t="s">
        <v>253</v>
      </c>
      <c r="M17" s="75" t="s">
        <v>256</v>
      </c>
      <c r="N17" s="75" t="s">
        <v>259</v>
      </c>
      <c r="O17" s="75" t="s">
        <v>262</v>
      </c>
      <c r="P17" s="75" t="s">
        <v>265</v>
      </c>
      <c r="Q17" s="75"/>
      <c r="R17" s="75"/>
      <c r="S17" s="75"/>
      <c r="T17" s="75"/>
      <c r="U17" s="75"/>
      <c r="V17" s="75"/>
      <c r="W17" s="75"/>
      <c r="X17" s="75"/>
      <c r="Y17" s="86"/>
      <c r="AA17" s="75"/>
      <c r="AB17" s="75"/>
      <c r="AC17" s="75"/>
      <c r="AD17" s="75"/>
      <c r="AE17" s="75"/>
      <c r="AF17" s="75"/>
      <c r="AG17" s="75"/>
      <c r="AH17" s="75"/>
      <c r="AI17" s="75"/>
      <c r="AJ17" s="75"/>
      <c r="AK17" s="75"/>
      <c r="AL17" s="75"/>
      <c r="AM17" s="75"/>
      <c r="AN17" s="75"/>
      <c r="AO17" s="75"/>
      <c r="AP17" s="75"/>
      <c r="AQ17" s="75"/>
      <c r="AR17" s="75"/>
      <c r="AS17" s="75"/>
    </row>
    <row r="18" spans="2:48">
      <c r="B18" s="74" t="s">
        <v>266</v>
      </c>
      <c r="C18" s="64">
        <v>18</v>
      </c>
      <c r="D18" s="75">
        <f t="shared" si="0"/>
        <v>2937.599999999999</v>
      </c>
      <c r="E18" s="75" t="s">
        <v>267</v>
      </c>
      <c r="F18" s="75" t="s">
        <v>237</v>
      </c>
      <c r="G18" s="75" t="s">
        <v>240</v>
      </c>
      <c r="H18" s="75" t="s">
        <v>243</v>
      </c>
      <c r="I18" s="75" t="s">
        <v>244</v>
      </c>
      <c r="J18" s="75" t="s">
        <v>247</v>
      </c>
      <c r="K18" s="75" t="s">
        <v>250</v>
      </c>
      <c r="L18" s="75" t="s">
        <v>253</v>
      </c>
      <c r="M18" s="75" t="s">
        <v>256</v>
      </c>
      <c r="N18" s="75" t="s">
        <v>259</v>
      </c>
      <c r="O18" s="75" t="s">
        <v>262</v>
      </c>
      <c r="P18" s="75" t="s">
        <v>265</v>
      </c>
      <c r="Q18" s="75" t="s">
        <v>268</v>
      </c>
      <c r="R18" s="75"/>
      <c r="S18" s="75"/>
      <c r="T18" s="75"/>
      <c r="U18" s="75"/>
      <c r="V18" s="75"/>
      <c r="W18" s="75"/>
      <c r="X18" s="75"/>
      <c r="Y18" s="86"/>
      <c r="AA18" s="75"/>
      <c r="AB18" s="75"/>
      <c r="AC18" s="75"/>
      <c r="AD18" s="75"/>
      <c r="AE18" s="75"/>
      <c r="AF18" s="75"/>
      <c r="AG18" s="75"/>
      <c r="AH18" s="75"/>
      <c r="AI18" s="75"/>
      <c r="AJ18" s="75"/>
      <c r="AK18" s="75"/>
      <c r="AL18" s="75"/>
      <c r="AM18" s="75"/>
      <c r="AN18" s="75"/>
      <c r="AO18" s="75"/>
      <c r="AP18" s="75"/>
      <c r="AQ18" s="75"/>
      <c r="AR18" s="75"/>
      <c r="AS18" s="75"/>
    </row>
    <row r="19" spans="2:48">
      <c r="B19" s="74" t="s">
        <v>269</v>
      </c>
      <c r="C19" s="64">
        <v>19</v>
      </c>
      <c r="D19" s="75">
        <f t="shared" si="0"/>
        <v>3100.7999999999988</v>
      </c>
      <c r="E19" s="75" t="s">
        <v>270</v>
      </c>
      <c r="F19" s="75" t="s">
        <v>237</v>
      </c>
      <c r="G19" s="75" t="s">
        <v>240</v>
      </c>
      <c r="H19" s="75" t="s">
        <v>243</v>
      </c>
      <c r="I19" s="75" t="s">
        <v>244</v>
      </c>
      <c r="J19" s="75" t="s">
        <v>247</v>
      </c>
      <c r="K19" s="75" t="s">
        <v>250</v>
      </c>
      <c r="L19" s="75" t="s">
        <v>253</v>
      </c>
      <c r="M19" s="75" t="s">
        <v>256</v>
      </c>
      <c r="N19" s="75" t="s">
        <v>259</v>
      </c>
      <c r="O19" s="75" t="s">
        <v>262</v>
      </c>
      <c r="P19" s="75" t="s">
        <v>265</v>
      </c>
      <c r="Q19" s="75" t="s">
        <v>268</v>
      </c>
      <c r="R19" s="75" t="s">
        <v>271</v>
      </c>
      <c r="S19" s="75"/>
      <c r="T19" s="75"/>
      <c r="U19" s="75"/>
      <c r="V19" s="75"/>
      <c r="W19" s="75"/>
      <c r="X19" s="75"/>
      <c r="Y19" s="86"/>
      <c r="AA19" s="75"/>
      <c r="AB19" s="75"/>
      <c r="AC19" s="75"/>
      <c r="AD19" s="75"/>
      <c r="AE19" s="75"/>
      <c r="AF19" s="75"/>
      <c r="AG19" s="75"/>
      <c r="AH19" s="75"/>
      <c r="AI19" s="75"/>
      <c r="AJ19" s="75"/>
      <c r="AK19" s="75"/>
      <c r="AL19" s="75"/>
      <c r="AM19" s="75"/>
      <c r="AN19" s="75"/>
      <c r="AO19" s="75"/>
      <c r="AP19" s="75"/>
      <c r="AQ19" s="75"/>
      <c r="AR19" s="75"/>
      <c r="AS19" s="75"/>
    </row>
    <row r="20" spans="2:48">
      <c r="B20" s="74" t="s">
        <v>272</v>
      </c>
      <c r="C20" s="64">
        <v>20</v>
      </c>
      <c r="D20" s="75">
        <f t="shared" si="0"/>
        <v>3263.9999999999986</v>
      </c>
      <c r="E20" s="75" t="s">
        <v>273</v>
      </c>
      <c r="F20" s="75" t="s">
        <v>237</v>
      </c>
      <c r="G20" s="75" t="s">
        <v>240</v>
      </c>
      <c r="H20" s="75" t="s">
        <v>243</v>
      </c>
      <c r="I20" s="75" t="s">
        <v>244</v>
      </c>
      <c r="J20" s="75" t="s">
        <v>247</v>
      </c>
      <c r="K20" s="75" t="s">
        <v>250</v>
      </c>
      <c r="L20" s="75" t="s">
        <v>253</v>
      </c>
      <c r="M20" s="75" t="s">
        <v>256</v>
      </c>
      <c r="N20" s="75" t="s">
        <v>259</v>
      </c>
      <c r="O20" s="75" t="s">
        <v>262</v>
      </c>
      <c r="P20" s="75" t="s">
        <v>265</v>
      </c>
      <c r="Q20" s="75" t="s">
        <v>268</v>
      </c>
      <c r="R20" s="75" t="s">
        <v>271</v>
      </c>
      <c r="S20" s="75" t="s">
        <v>274</v>
      </c>
      <c r="T20" s="75" t="s">
        <v>275</v>
      </c>
      <c r="U20" s="75"/>
      <c r="V20" s="75"/>
      <c r="W20" s="75"/>
      <c r="X20" s="75"/>
      <c r="Y20" s="86"/>
      <c r="AA20" s="75"/>
      <c r="AB20" s="75"/>
      <c r="AC20" s="75"/>
      <c r="AD20" s="75"/>
      <c r="AE20" s="75"/>
      <c r="AF20" s="75"/>
      <c r="AG20" s="75"/>
      <c r="AH20" s="75"/>
      <c r="AI20" s="75"/>
      <c r="AJ20" s="75"/>
      <c r="AK20" s="75"/>
      <c r="AL20" s="75"/>
      <c r="AM20" s="75"/>
      <c r="AN20" s="75"/>
      <c r="AO20" s="75"/>
      <c r="AP20" s="75"/>
      <c r="AQ20" s="75"/>
      <c r="AR20" s="75"/>
      <c r="AS20" s="75"/>
    </row>
    <row r="21" spans="2:48">
      <c r="B21" s="74" t="s">
        <v>276</v>
      </c>
      <c r="C21" s="64">
        <v>21</v>
      </c>
      <c r="D21" s="75">
        <f t="shared" si="0"/>
        <v>3427.1999999999985</v>
      </c>
      <c r="E21" s="75" t="s">
        <v>277</v>
      </c>
      <c r="F21" s="75" t="s">
        <v>237</v>
      </c>
      <c r="G21" s="75" t="s">
        <v>240</v>
      </c>
      <c r="H21" s="75" t="s">
        <v>243</v>
      </c>
      <c r="I21" s="75" t="s">
        <v>244</v>
      </c>
      <c r="J21" s="75" t="s">
        <v>247</v>
      </c>
      <c r="K21" s="75" t="s">
        <v>250</v>
      </c>
      <c r="L21" s="75" t="s">
        <v>253</v>
      </c>
      <c r="M21" s="75" t="s">
        <v>256</v>
      </c>
      <c r="N21" s="75" t="s">
        <v>259</v>
      </c>
      <c r="O21" s="75" t="s">
        <v>262</v>
      </c>
      <c r="P21" s="75" t="s">
        <v>265</v>
      </c>
      <c r="Q21" s="75" t="s">
        <v>268</v>
      </c>
      <c r="R21" s="75" t="s">
        <v>271</v>
      </c>
      <c r="S21" s="75" t="s">
        <v>274</v>
      </c>
      <c r="T21" s="75" t="s">
        <v>275</v>
      </c>
      <c r="U21" s="75" t="s">
        <v>278</v>
      </c>
      <c r="V21" s="75"/>
      <c r="W21" s="75"/>
      <c r="X21" s="75"/>
      <c r="Y21" s="86"/>
      <c r="AA21" s="75"/>
      <c r="AB21" s="75"/>
      <c r="AC21" s="75"/>
      <c r="AD21" s="75"/>
      <c r="AE21" s="75"/>
      <c r="AF21" s="75"/>
      <c r="AG21" s="75"/>
      <c r="AH21" s="75"/>
      <c r="AI21" s="75"/>
      <c r="AJ21" s="75"/>
      <c r="AK21" s="75"/>
      <c r="AL21" s="75"/>
      <c r="AM21" s="75"/>
      <c r="AN21" s="75"/>
      <c r="AO21" s="75"/>
      <c r="AP21" s="75"/>
      <c r="AQ21" s="75"/>
      <c r="AR21" s="75"/>
      <c r="AS21" s="75"/>
    </row>
    <row r="22" spans="2:48">
      <c r="B22" s="74" t="s">
        <v>279</v>
      </c>
      <c r="C22" s="64">
        <v>22</v>
      </c>
      <c r="D22" s="75">
        <f t="shared" si="0"/>
        <v>3590.3999999999983</v>
      </c>
      <c r="E22" s="75" t="s">
        <v>280</v>
      </c>
      <c r="F22" s="75" t="s">
        <v>237</v>
      </c>
      <c r="G22" s="75" t="s">
        <v>240</v>
      </c>
      <c r="H22" s="75" t="s">
        <v>243</v>
      </c>
      <c r="I22" s="75" t="s">
        <v>244</v>
      </c>
      <c r="J22" s="75" t="s">
        <v>247</v>
      </c>
      <c r="K22" s="75" t="s">
        <v>250</v>
      </c>
      <c r="L22" s="75" t="s">
        <v>253</v>
      </c>
      <c r="M22" s="75" t="s">
        <v>256</v>
      </c>
      <c r="N22" s="75" t="s">
        <v>259</v>
      </c>
      <c r="O22" s="75" t="s">
        <v>262</v>
      </c>
      <c r="P22" s="75" t="s">
        <v>265</v>
      </c>
      <c r="Q22" s="75" t="s">
        <v>268</v>
      </c>
      <c r="R22" s="75" t="s">
        <v>271</v>
      </c>
      <c r="S22" s="75" t="s">
        <v>274</v>
      </c>
      <c r="T22" s="75" t="s">
        <v>275</v>
      </c>
      <c r="U22" s="75" t="s">
        <v>278</v>
      </c>
      <c r="V22" s="75" t="s">
        <v>281</v>
      </c>
      <c r="W22" s="75"/>
      <c r="X22" s="75"/>
      <c r="Y22" s="86"/>
      <c r="AA22" s="75"/>
      <c r="AB22" s="75"/>
      <c r="AC22" s="75"/>
      <c r="AD22" s="75"/>
      <c r="AE22" s="75"/>
      <c r="AF22" s="75"/>
      <c r="AG22" s="75"/>
      <c r="AH22" s="75"/>
      <c r="AI22" s="75"/>
      <c r="AJ22" s="75"/>
      <c r="AK22" s="75"/>
      <c r="AL22" s="75"/>
      <c r="AM22" s="75"/>
      <c r="AN22" s="75"/>
      <c r="AO22" s="75"/>
      <c r="AP22" s="75"/>
      <c r="AQ22" s="75"/>
      <c r="AR22" s="75"/>
      <c r="AS22" s="75"/>
    </row>
    <row r="23" spans="2:48">
      <c r="B23" s="74" t="s">
        <v>282</v>
      </c>
      <c r="C23" s="64">
        <v>23</v>
      </c>
      <c r="D23" s="75">
        <f t="shared" si="0"/>
        <v>3753.5999999999981</v>
      </c>
      <c r="E23" s="75" t="s">
        <v>283</v>
      </c>
      <c r="F23" s="75" t="s">
        <v>237</v>
      </c>
      <c r="G23" s="75" t="s">
        <v>240</v>
      </c>
      <c r="H23" s="75" t="s">
        <v>243</v>
      </c>
      <c r="I23" s="75" t="s">
        <v>244</v>
      </c>
      <c r="J23" s="75" t="s">
        <v>247</v>
      </c>
      <c r="K23" s="75" t="s">
        <v>250</v>
      </c>
      <c r="L23" s="75" t="s">
        <v>253</v>
      </c>
      <c r="M23" s="75" t="s">
        <v>256</v>
      </c>
      <c r="N23" s="75" t="s">
        <v>259</v>
      </c>
      <c r="O23" s="75" t="s">
        <v>262</v>
      </c>
      <c r="P23" s="75" t="s">
        <v>265</v>
      </c>
      <c r="Q23" s="75" t="s">
        <v>268</v>
      </c>
      <c r="R23" s="75" t="s">
        <v>271</v>
      </c>
      <c r="S23" s="75" t="s">
        <v>274</v>
      </c>
      <c r="T23" s="75" t="s">
        <v>275</v>
      </c>
      <c r="U23" s="75" t="s">
        <v>278</v>
      </c>
      <c r="V23" s="75" t="s">
        <v>281</v>
      </c>
      <c r="W23" s="75" t="s">
        <v>284</v>
      </c>
      <c r="X23" s="75"/>
      <c r="Y23" s="86"/>
      <c r="AA23" s="75"/>
      <c r="AB23" s="75"/>
      <c r="AC23" s="75"/>
      <c r="AD23" s="75"/>
      <c r="AE23" s="75"/>
      <c r="AF23" s="75"/>
      <c r="AG23" s="75"/>
      <c r="AH23" s="75"/>
      <c r="AI23" s="75"/>
      <c r="AJ23" s="75"/>
      <c r="AK23" s="75"/>
      <c r="AL23" s="75"/>
      <c r="AM23" s="75"/>
      <c r="AN23" s="75"/>
      <c r="AO23" s="75"/>
      <c r="AP23" s="75"/>
      <c r="AQ23" s="75"/>
      <c r="AR23" s="75"/>
      <c r="AS23" s="75"/>
    </row>
    <row r="24" spans="2:48" ht="15.75" thickBot="1">
      <c r="B24" s="76" t="s">
        <v>285</v>
      </c>
      <c r="C24" s="73">
        <v>24</v>
      </c>
      <c r="D24" s="77">
        <f>D23+163.2</f>
        <v>3916.7999999999979</v>
      </c>
      <c r="E24" s="77" t="s">
        <v>286</v>
      </c>
      <c r="F24" s="77" t="s">
        <v>237</v>
      </c>
      <c r="G24" s="77" t="s">
        <v>240</v>
      </c>
      <c r="H24" s="77" t="s">
        <v>243</v>
      </c>
      <c r="I24" s="77" t="s">
        <v>244</v>
      </c>
      <c r="J24" s="77" t="s">
        <v>247</v>
      </c>
      <c r="K24" s="77" t="s">
        <v>250</v>
      </c>
      <c r="L24" s="77" t="s">
        <v>253</v>
      </c>
      <c r="M24" s="77" t="s">
        <v>256</v>
      </c>
      <c r="N24" s="77" t="s">
        <v>259</v>
      </c>
      <c r="O24" s="77" t="s">
        <v>262</v>
      </c>
      <c r="P24" s="77" t="s">
        <v>265</v>
      </c>
      <c r="Q24" s="77" t="s">
        <v>268</v>
      </c>
      <c r="R24" s="77" t="s">
        <v>271</v>
      </c>
      <c r="S24" s="77" t="s">
        <v>274</v>
      </c>
      <c r="T24" s="77" t="s">
        <v>275</v>
      </c>
      <c r="U24" s="77" t="s">
        <v>278</v>
      </c>
      <c r="V24" s="77" t="s">
        <v>281</v>
      </c>
      <c r="W24" s="77" t="s">
        <v>284</v>
      </c>
      <c r="X24" s="77" t="s">
        <v>287</v>
      </c>
      <c r="Y24" s="87" t="s">
        <v>288</v>
      </c>
      <c r="AA24" s="75"/>
      <c r="AB24" s="75"/>
      <c r="AC24" s="75"/>
      <c r="AD24" s="75"/>
      <c r="AE24" s="75"/>
      <c r="AF24" s="75"/>
      <c r="AG24" s="75"/>
      <c r="AH24" s="75"/>
      <c r="AI24" s="75"/>
      <c r="AJ24" s="75"/>
      <c r="AK24" s="75"/>
      <c r="AL24" s="75"/>
      <c r="AM24" s="75"/>
      <c r="AN24" s="75"/>
      <c r="AO24" s="75"/>
      <c r="AP24" s="75"/>
      <c r="AQ24" s="75"/>
      <c r="AR24" s="75"/>
      <c r="AS24" s="75"/>
    </row>
    <row r="25" spans="2:48">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row>
    <row r="26" spans="2:48" ht="15.75" thickBot="1">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row>
    <row r="27" spans="2:48">
      <c r="B27" s="80"/>
      <c r="C27" s="81" t="s">
        <v>289</v>
      </c>
      <c r="D27" s="81"/>
      <c r="E27" s="81" t="s">
        <v>234</v>
      </c>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2"/>
    </row>
    <row r="28" spans="2:48">
      <c r="B28" s="74" t="s">
        <v>235</v>
      </c>
      <c r="C28" s="75">
        <v>1284.8</v>
      </c>
      <c r="D28" s="75" t="s">
        <v>290</v>
      </c>
      <c r="E28" s="75" t="s">
        <v>237</v>
      </c>
      <c r="F28" s="75" t="s">
        <v>240</v>
      </c>
      <c r="G28" s="75" t="s">
        <v>243</v>
      </c>
      <c r="H28" s="75" t="s">
        <v>244</v>
      </c>
      <c r="I28" s="75" t="s">
        <v>247</v>
      </c>
      <c r="J28" s="75" t="s">
        <v>250</v>
      </c>
      <c r="K28" s="75" t="s">
        <v>253</v>
      </c>
      <c r="L28" s="75" t="s">
        <v>256</v>
      </c>
      <c r="M28" s="75" t="s">
        <v>259</v>
      </c>
      <c r="N28" s="75" t="s">
        <v>262</v>
      </c>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86" t="s">
        <v>235</v>
      </c>
    </row>
    <row r="29" spans="2:48">
      <c r="B29" s="74" t="s">
        <v>238</v>
      </c>
      <c r="C29" s="75">
        <f t="shared" ref="C29:C44" si="1">C28+160.6</f>
        <v>1445.3999999999999</v>
      </c>
      <c r="D29" s="75" t="s">
        <v>291</v>
      </c>
      <c r="E29" s="75" t="s">
        <v>237</v>
      </c>
      <c r="F29" s="75" t="s">
        <v>240</v>
      </c>
      <c r="G29" s="75" t="s">
        <v>243</v>
      </c>
      <c r="H29" s="75" t="s">
        <v>244</v>
      </c>
      <c r="I29" s="75" t="s">
        <v>247</v>
      </c>
      <c r="J29" s="75" t="s">
        <v>250</v>
      </c>
      <c r="K29" s="75" t="s">
        <v>253</v>
      </c>
      <c r="L29" s="75" t="s">
        <v>256</v>
      </c>
      <c r="M29" s="75" t="s">
        <v>259</v>
      </c>
      <c r="N29" s="75" t="s">
        <v>262</v>
      </c>
      <c r="O29" s="75" t="s">
        <v>265</v>
      </c>
      <c r="P29" s="75" t="s">
        <v>268</v>
      </c>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86" t="s">
        <v>238</v>
      </c>
    </row>
    <row r="30" spans="2:48">
      <c r="B30" s="74" t="s">
        <v>241</v>
      </c>
      <c r="C30" s="75">
        <f t="shared" si="1"/>
        <v>1605.9999999999998</v>
      </c>
      <c r="D30" s="75" t="s">
        <v>292</v>
      </c>
      <c r="E30" s="75" t="s">
        <v>237</v>
      </c>
      <c r="F30" s="75" t="s">
        <v>240</v>
      </c>
      <c r="G30" s="75" t="s">
        <v>243</v>
      </c>
      <c r="H30" s="75" t="s">
        <v>244</v>
      </c>
      <c r="I30" s="75" t="s">
        <v>247</v>
      </c>
      <c r="J30" s="75" t="s">
        <v>250</v>
      </c>
      <c r="K30" s="75" t="s">
        <v>253</v>
      </c>
      <c r="L30" s="75" t="s">
        <v>256</v>
      </c>
      <c r="M30" s="75" t="s">
        <v>259</v>
      </c>
      <c r="N30" s="75" t="s">
        <v>262</v>
      </c>
      <c r="O30" s="75" t="s">
        <v>265</v>
      </c>
      <c r="P30" s="75" t="s">
        <v>268</v>
      </c>
      <c r="Q30" s="75" t="s">
        <v>271</v>
      </c>
      <c r="R30" s="75" t="s">
        <v>274</v>
      </c>
      <c r="S30" s="75" t="s">
        <v>275</v>
      </c>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86" t="s">
        <v>241</v>
      </c>
    </row>
    <row r="31" spans="2:48">
      <c r="B31" s="74" t="s">
        <v>245</v>
      </c>
      <c r="C31" s="75">
        <f t="shared" si="1"/>
        <v>1766.5999999999997</v>
      </c>
      <c r="D31" s="75" t="s">
        <v>293</v>
      </c>
      <c r="E31" s="75" t="s">
        <v>237</v>
      </c>
      <c r="F31" s="75" t="s">
        <v>240</v>
      </c>
      <c r="G31" s="75" t="s">
        <v>243</v>
      </c>
      <c r="H31" s="75" t="s">
        <v>244</v>
      </c>
      <c r="I31" s="75" t="s">
        <v>247</v>
      </c>
      <c r="J31" s="75" t="s">
        <v>250</v>
      </c>
      <c r="K31" s="75" t="s">
        <v>253</v>
      </c>
      <c r="L31" s="75" t="s">
        <v>256</v>
      </c>
      <c r="M31" s="75" t="s">
        <v>259</v>
      </c>
      <c r="N31" s="75" t="s">
        <v>262</v>
      </c>
      <c r="O31" s="75" t="s">
        <v>265</v>
      </c>
      <c r="P31" s="75" t="s">
        <v>268</v>
      </c>
      <c r="Q31" s="75" t="s">
        <v>271</v>
      </c>
      <c r="R31" s="75" t="s">
        <v>274</v>
      </c>
      <c r="S31" s="75" t="s">
        <v>275</v>
      </c>
      <c r="T31" s="75" t="s">
        <v>278</v>
      </c>
      <c r="U31" s="75" t="s">
        <v>281</v>
      </c>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86" t="s">
        <v>245</v>
      </c>
    </row>
    <row r="32" spans="2:48">
      <c r="B32" s="74" t="s">
        <v>248</v>
      </c>
      <c r="C32" s="75">
        <f t="shared" si="1"/>
        <v>1927.1999999999996</v>
      </c>
      <c r="D32" s="75" t="s">
        <v>294</v>
      </c>
      <c r="E32" s="75" t="s">
        <v>237</v>
      </c>
      <c r="F32" s="75" t="s">
        <v>240</v>
      </c>
      <c r="G32" s="75" t="s">
        <v>243</v>
      </c>
      <c r="H32" s="75" t="s">
        <v>244</v>
      </c>
      <c r="I32" s="75" t="s">
        <v>247</v>
      </c>
      <c r="J32" s="75" t="s">
        <v>250</v>
      </c>
      <c r="K32" s="75" t="s">
        <v>253</v>
      </c>
      <c r="L32" s="75" t="s">
        <v>256</v>
      </c>
      <c r="M32" s="75" t="s">
        <v>259</v>
      </c>
      <c r="N32" s="75" t="s">
        <v>262</v>
      </c>
      <c r="O32" s="75" t="s">
        <v>265</v>
      </c>
      <c r="P32" s="75" t="s">
        <v>268</v>
      </c>
      <c r="Q32" s="75" t="s">
        <v>271</v>
      </c>
      <c r="R32" s="75" t="s">
        <v>274</v>
      </c>
      <c r="S32" s="75" t="s">
        <v>275</v>
      </c>
      <c r="T32" s="75" t="s">
        <v>278</v>
      </c>
      <c r="U32" s="75" t="s">
        <v>281</v>
      </c>
      <c r="V32" s="75" t="s">
        <v>284</v>
      </c>
      <c r="W32" s="75" t="s">
        <v>287</v>
      </c>
      <c r="X32" s="75" t="s">
        <v>288</v>
      </c>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86" t="s">
        <v>248</v>
      </c>
    </row>
    <row r="33" spans="2:48">
      <c r="B33" s="74" t="s">
        <v>251</v>
      </c>
      <c r="C33" s="75">
        <f t="shared" si="1"/>
        <v>2087.7999999999997</v>
      </c>
      <c r="D33" s="75" t="s">
        <v>295</v>
      </c>
      <c r="E33" s="75" t="s">
        <v>237</v>
      </c>
      <c r="F33" s="75" t="s">
        <v>240</v>
      </c>
      <c r="G33" s="75" t="s">
        <v>243</v>
      </c>
      <c r="H33" s="75" t="s">
        <v>244</v>
      </c>
      <c r="I33" s="75" t="s">
        <v>247</v>
      </c>
      <c r="J33" s="75" t="s">
        <v>250</v>
      </c>
      <c r="K33" s="75" t="s">
        <v>253</v>
      </c>
      <c r="L33" s="75" t="s">
        <v>256</v>
      </c>
      <c r="M33" s="75" t="s">
        <v>259</v>
      </c>
      <c r="N33" s="75" t="s">
        <v>262</v>
      </c>
      <c r="O33" s="75" t="s">
        <v>265</v>
      </c>
      <c r="P33" s="75" t="s">
        <v>268</v>
      </c>
      <c r="Q33" s="75" t="s">
        <v>271</v>
      </c>
      <c r="R33" s="75" t="s">
        <v>274</v>
      </c>
      <c r="S33" s="75" t="s">
        <v>275</v>
      </c>
      <c r="T33" s="75" t="s">
        <v>278</v>
      </c>
      <c r="U33" s="75" t="s">
        <v>281</v>
      </c>
      <c r="V33" s="75" t="s">
        <v>284</v>
      </c>
      <c r="W33" s="75" t="s">
        <v>287</v>
      </c>
      <c r="X33" s="75" t="s">
        <v>288</v>
      </c>
      <c r="Y33" s="75" t="s">
        <v>296</v>
      </c>
      <c r="Z33" s="75" t="s">
        <v>297</v>
      </c>
      <c r="AA33" s="75"/>
      <c r="AB33" s="75"/>
      <c r="AC33" s="75"/>
      <c r="AD33" s="75"/>
      <c r="AE33" s="75"/>
      <c r="AF33" s="75"/>
      <c r="AG33" s="75"/>
      <c r="AH33" s="75"/>
      <c r="AI33" s="75"/>
      <c r="AJ33" s="75"/>
      <c r="AK33" s="75"/>
      <c r="AL33" s="75"/>
      <c r="AM33" s="75"/>
      <c r="AN33" s="75"/>
      <c r="AO33" s="75"/>
      <c r="AP33" s="75"/>
      <c r="AQ33" s="75"/>
      <c r="AR33" s="75"/>
      <c r="AS33" s="75"/>
      <c r="AT33" s="75"/>
      <c r="AU33" s="75"/>
      <c r="AV33" s="86" t="s">
        <v>251</v>
      </c>
    </row>
    <row r="34" spans="2:48">
      <c r="B34" s="74" t="s">
        <v>254</v>
      </c>
      <c r="C34" s="75">
        <f t="shared" si="1"/>
        <v>2248.3999999999996</v>
      </c>
      <c r="D34" s="75" t="s">
        <v>298</v>
      </c>
      <c r="E34" s="75" t="s">
        <v>237</v>
      </c>
      <c r="F34" s="75" t="s">
        <v>240</v>
      </c>
      <c r="G34" s="75" t="s">
        <v>243</v>
      </c>
      <c r="H34" s="75" t="s">
        <v>244</v>
      </c>
      <c r="I34" s="75" t="s">
        <v>247</v>
      </c>
      <c r="J34" s="75" t="s">
        <v>250</v>
      </c>
      <c r="K34" s="75" t="s">
        <v>253</v>
      </c>
      <c r="L34" s="75" t="s">
        <v>256</v>
      </c>
      <c r="M34" s="75" t="s">
        <v>259</v>
      </c>
      <c r="N34" s="75" t="s">
        <v>262</v>
      </c>
      <c r="O34" s="75" t="s">
        <v>265</v>
      </c>
      <c r="P34" s="75" t="s">
        <v>268</v>
      </c>
      <c r="Q34" s="75" t="s">
        <v>271</v>
      </c>
      <c r="R34" s="75" t="s">
        <v>274</v>
      </c>
      <c r="S34" s="75" t="s">
        <v>275</v>
      </c>
      <c r="T34" s="75" t="s">
        <v>278</v>
      </c>
      <c r="U34" s="75" t="s">
        <v>281</v>
      </c>
      <c r="V34" s="75" t="s">
        <v>284</v>
      </c>
      <c r="W34" s="75" t="s">
        <v>287</v>
      </c>
      <c r="X34" s="75" t="s">
        <v>288</v>
      </c>
      <c r="Y34" s="75" t="s">
        <v>296</v>
      </c>
      <c r="Z34" s="75" t="s">
        <v>297</v>
      </c>
      <c r="AA34" s="75" t="s">
        <v>299</v>
      </c>
      <c r="AB34" s="75" t="s">
        <v>300</v>
      </c>
      <c r="AC34" s="75" t="s">
        <v>301</v>
      </c>
      <c r="AD34" s="75"/>
      <c r="AE34" s="75"/>
      <c r="AF34" s="75"/>
      <c r="AG34" s="75"/>
      <c r="AH34" s="75"/>
      <c r="AI34" s="75"/>
      <c r="AJ34" s="75"/>
      <c r="AK34" s="75"/>
      <c r="AL34" s="75"/>
      <c r="AM34" s="75"/>
      <c r="AN34" s="75"/>
      <c r="AO34" s="75"/>
      <c r="AP34" s="75"/>
      <c r="AQ34" s="75"/>
      <c r="AR34" s="75"/>
      <c r="AS34" s="75"/>
      <c r="AT34" s="75"/>
      <c r="AU34" s="75"/>
      <c r="AV34" s="86" t="s">
        <v>254</v>
      </c>
    </row>
    <row r="35" spans="2:48">
      <c r="B35" s="74" t="s">
        <v>257</v>
      </c>
      <c r="C35" s="75">
        <f t="shared" si="1"/>
        <v>2408.9999999999995</v>
      </c>
      <c r="D35" s="75" t="s">
        <v>302</v>
      </c>
      <c r="E35" s="75" t="s">
        <v>237</v>
      </c>
      <c r="F35" s="75" t="s">
        <v>240</v>
      </c>
      <c r="G35" s="75" t="s">
        <v>243</v>
      </c>
      <c r="H35" s="75" t="s">
        <v>244</v>
      </c>
      <c r="I35" s="75" t="s">
        <v>247</v>
      </c>
      <c r="J35" s="75" t="s">
        <v>250</v>
      </c>
      <c r="K35" s="75" t="s">
        <v>253</v>
      </c>
      <c r="L35" s="75" t="s">
        <v>256</v>
      </c>
      <c r="M35" s="75" t="s">
        <v>259</v>
      </c>
      <c r="N35" s="75" t="s">
        <v>262</v>
      </c>
      <c r="O35" s="75" t="s">
        <v>265</v>
      </c>
      <c r="P35" s="75" t="s">
        <v>268</v>
      </c>
      <c r="Q35" s="75" t="s">
        <v>271</v>
      </c>
      <c r="R35" s="75" t="s">
        <v>274</v>
      </c>
      <c r="S35" s="75" t="s">
        <v>275</v>
      </c>
      <c r="T35" s="75" t="s">
        <v>278</v>
      </c>
      <c r="U35" s="75" t="s">
        <v>281</v>
      </c>
      <c r="V35" s="75" t="s">
        <v>284</v>
      </c>
      <c r="W35" s="75" t="s">
        <v>287</v>
      </c>
      <c r="X35" s="75" t="s">
        <v>288</v>
      </c>
      <c r="Y35" s="75" t="s">
        <v>296</v>
      </c>
      <c r="Z35" s="75" t="s">
        <v>297</v>
      </c>
      <c r="AA35" s="75" t="s">
        <v>299</v>
      </c>
      <c r="AB35" s="75" t="s">
        <v>300</v>
      </c>
      <c r="AC35" s="75" t="s">
        <v>301</v>
      </c>
      <c r="AD35" s="75" t="s">
        <v>303</v>
      </c>
      <c r="AE35" s="75" t="s">
        <v>304</v>
      </c>
      <c r="AF35" s="75" t="s">
        <v>305</v>
      </c>
      <c r="AG35" s="75"/>
      <c r="AH35" s="75"/>
      <c r="AI35" s="75"/>
      <c r="AJ35" s="75"/>
      <c r="AK35" s="75"/>
      <c r="AL35" s="75"/>
      <c r="AM35" s="75"/>
      <c r="AN35" s="75"/>
      <c r="AO35" s="75"/>
      <c r="AP35" s="75"/>
      <c r="AQ35" s="75"/>
      <c r="AR35" s="75"/>
      <c r="AS35" s="75"/>
      <c r="AT35" s="75"/>
      <c r="AU35" s="75"/>
      <c r="AV35" s="86" t="s">
        <v>257</v>
      </c>
    </row>
    <row r="36" spans="2:48">
      <c r="B36" s="74" t="s">
        <v>260</v>
      </c>
      <c r="C36" s="75">
        <f t="shared" si="1"/>
        <v>2569.5999999999995</v>
      </c>
      <c r="D36" s="75" t="s">
        <v>306</v>
      </c>
      <c r="E36" s="75" t="s">
        <v>237</v>
      </c>
      <c r="F36" s="75" t="s">
        <v>240</v>
      </c>
      <c r="G36" s="75" t="s">
        <v>243</v>
      </c>
      <c r="H36" s="75" t="s">
        <v>244</v>
      </c>
      <c r="I36" s="75" t="s">
        <v>247</v>
      </c>
      <c r="J36" s="75" t="s">
        <v>250</v>
      </c>
      <c r="K36" s="75" t="s">
        <v>253</v>
      </c>
      <c r="L36" s="75" t="s">
        <v>256</v>
      </c>
      <c r="M36" s="75" t="s">
        <v>259</v>
      </c>
      <c r="N36" s="75" t="s">
        <v>262</v>
      </c>
      <c r="O36" s="75" t="s">
        <v>265</v>
      </c>
      <c r="P36" s="75" t="s">
        <v>268</v>
      </c>
      <c r="Q36" s="75" t="s">
        <v>271</v>
      </c>
      <c r="R36" s="75" t="s">
        <v>274</v>
      </c>
      <c r="S36" s="75" t="s">
        <v>275</v>
      </c>
      <c r="T36" s="75" t="s">
        <v>278</v>
      </c>
      <c r="U36" s="75" t="s">
        <v>281</v>
      </c>
      <c r="V36" s="75" t="s">
        <v>284</v>
      </c>
      <c r="W36" s="75" t="s">
        <v>287</v>
      </c>
      <c r="X36" s="75" t="s">
        <v>288</v>
      </c>
      <c r="Y36" s="75" t="s">
        <v>296</v>
      </c>
      <c r="Z36" s="75" t="s">
        <v>297</v>
      </c>
      <c r="AA36" s="75" t="s">
        <v>299</v>
      </c>
      <c r="AB36" s="75" t="s">
        <v>300</v>
      </c>
      <c r="AC36" s="75" t="s">
        <v>301</v>
      </c>
      <c r="AD36" s="75" t="s">
        <v>303</v>
      </c>
      <c r="AE36" s="75" t="s">
        <v>304</v>
      </c>
      <c r="AF36" s="75" t="s">
        <v>305</v>
      </c>
      <c r="AG36" s="75" t="s">
        <v>307</v>
      </c>
      <c r="AH36" s="75" t="s">
        <v>308</v>
      </c>
      <c r="AI36" s="75"/>
      <c r="AJ36" s="75"/>
      <c r="AK36" s="75"/>
      <c r="AL36" s="75"/>
      <c r="AM36" s="75"/>
      <c r="AN36" s="75"/>
      <c r="AO36" s="75"/>
      <c r="AP36" s="75"/>
      <c r="AQ36" s="75"/>
      <c r="AR36" s="75"/>
      <c r="AS36" s="75"/>
      <c r="AT36" s="75"/>
      <c r="AU36" s="75"/>
      <c r="AV36" s="86" t="s">
        <v>260</v>
      </c>
    </row>
    <row r="37" spans="2:48">
      <c r="B37" s="74" t="s">
        <v>263</v>
      </c>
      <c r="C37" s="75">
        <f t="shared" si="1"/>
        <v>2730.1999999999994</v>
      </c>
      <c r="D37" s="75" t="s">
        <v>309</v>
      </c>
      <c r="E37" s="75" t="s">
        <v>237</v>
      </c>
      <c r="F37" s="75" t="s">
        <v>240</v>
      </c>
      <c r="G37" s="75" t="s">
        <v>243</v>
      </c>
      <c r="H37" s="75" t="s">
        <v>244</v>
      </c>
      <c r="I37" s="75" t="s">
        <v>247</v>
      </c>
      <c r="J37" s="75" t="s">
        <v>250</v>
      </c>
      <c r="K37" s="75" t="s">
        <v>253</v>
      </c>
      <c r="L37" s="75" t="s">
        <v>256</v>
      </c>
      <c r="M37" s="75" t="s">
        <v>259</v>
      </c>
      <c r="N37" s="75" t="s">
        <v>262</v>
      </c>
      <c r="O37" s="75" t="s">
        <v>265</v>
      </c>
      <c r="P37" s="75" t="s">
        <v>268</v>
      </c>
      <c r="Q37" s="75" t="s">
        <v>271</v>
      </c>
      <c r="R37" s="75" t="s">
        <v>274</v>
      </c>
      <c r="S37" s="75" t="s">
        <v>275</v>
      </c>
      <c r="T37" s="75" t="s">
        <v>278</v>
      </c>
      <c r="U37" s="75" t="s">
        <v>281</v>
      </c>
      <c r="V37" s="75" t="s">
        <v>284</v>
      </c>
      <c r="W37" s="75" t="s">
        <v>287</v>
      </c>
      <c r="X37" s="75" t="s">
        <v>288</v>
      </c>
      <c r="Y37" s="75" t="s">
        <v>296</v>
      </c>
      <c r="Z37" s="75" t="s">
        <v>297</v>
      </c>
      <c r="AA37" s="75" t="s">
        <v>299</v>
      </c>
      <c r="AB37" s="75" t="s">
        <v>300</v>
      </c>
      <c r="AC37" s="75" t="s">
        <v>301</v>
      </c>
      <c r="AD37" s="75" t="s">
        <v>303</v>
      </c>
      <c r="AE37" s="75" t="s">
        <v>304</v>
      </c>
      <c r="AF37" s="75" t="s">
        <v>305</v>
      </c>
      <c r="AG37" s="75" t="s">
        <v>307</v>
      </c>
      <c r="AH37" s="75" t="s">
        <v>308</v>
      </c>
      <c r="AI37" s="75" t="s">
        <v>310</v>
      </c>
      <c r="AJ37" s="75" t="s">
        <v>311</v>
      </c>
      <c r="AK37" s="75"/>
      <c r="AL37" s="75"/>
      <c r="AM37" s="75"/>
      <c r="AN37" s="75"/>
      <c r="AO37" s="75"/>
      <c r="AP37" s="75"/>
      <c r="AQ37" s="75"/>
      <c r="AR37" s="75"/>
      <c r="AS37" s="75"/>
      <c r="AT37" s="75"/>
      <c r="AU37" s="75"/>
      <c r="AV37" s="86" t="s">
        <v>263</v>
      </c>
    </row>
    <row r="38" spans="2:48">
      <c r="B38" s="74" t="s">
        <v>266</v>
      </c>
      <c r="C38" s="75">
        <f t="shared" si="1"/>
        <v>2890.7999999999993</v>
      </c>
      <c r="D38" s="75" t="s">
        <v>312</v>
      </c>
      <c r="E38" s="75" t="s">
        <v>237</v>
      </c>
      <c r="F38" s="75" t="s">
        <v>240</v>
      </c>
      <c r="G38" s="75" t="s">
        <v>243</v>
      </c>
      <c r="H38" s="75" t="s">
        <v>244</v>
      </c>
      <c r="I38" s="75" t="s">
        <v>247</v>
      </c>
      <c r="J38" s="75" t="s">
        <v>250</v>
      </c>
      <c r="K38" s="75" t="s">
        <v>253</v>
      </c>
      <c r="L38" s="75" t="s">
        <v>256</v>
      </c>
      <c r="M38" s="75" t="s">
        <v>259</v>
      </c>
      <c r="N38" s="75" t="s">
        <v>262</v>
      </c>
      <c r="O38" s="75" t="s">
        <v>265</v>
      </c>
      <c r="P38" s="75" t="s">
        <v>268</v>
      </c>
      <c r="Q38" s="75" t="s">
        <v>271</v>
      </c>
      <c r="R38" s="75" t="s">
        <v>274</v>
      </c>
      <c r="S38" s="75" t="s">
        <v>275</v>
      </c>
      <c r="T38" s="75" t="s">
        <v>278</v>
      </c>
      <c r="U38" s="75" t="s">
        <v>281</v>
      </c>
      <c r="V38" s="75" t="s">
        <v>284</v>
      </c>
      <c r="W38" s="75" t="s">
        <v>287</v>
      </c>
      <c r="X38" s="75" t="s">
        <v>288</v>
      </c>
      <c r="Y38" s="75" t="s">
        <v>296</v>
      </c>
      <c r="Z38" s="75" t="s">
        <v>297</v>
      </c>
      <c r="AA38" s="75" t="s">
        <v>299</v>
      </c>
      <c r="AB38" s="75" t="s">
        <v>300</v>
      </c>
      <c r="AC38" s="75" t="s">
        <v>301</v>
      </c>
      <c r="AD38" s="75" t="s">
        <v>303</v>
      </c>
      <c r="AE38" s="75" t="s">
        <v>304</v>
      </c>
      <c r="AF38" s="75" t="s">
        <v>305</v>
      </c>
      <c r="AG38" s="75" t="s">
        <v>307</v>
      </c>
      <c r="AH38" s="75" t="s">
        <v>308</v>
      </c>
      <c r="AI38" s="75" t="s">
        <v>310</v>
      </c>
      <c r="AJ38" s="75" t="s">
        <v>311</v>
      </c>
      <c r="AK38" s="75" t="s">
        <v>313</v>
      </c>
      <c r="AL38" s="75" t="s">
        <v>314</v>
      </c>
      <c r="AM38" s="75"/>
      <c r="AN38" s="75"/>
      <c r="AO38" s="75"/>
      <c r="AP38" s="75"/>
      <c r="AQ38" s="75"/>
      <c r="AR38" s="75"/>
      <c r="AS38" s="75"/>
      <c r="AT38" s="75"/>
      <c r="AU38" s="75"/>
      <c r="AV38" s="86" t="s">
        <v>266</v>
      </c>
    </row>
    <row r="39" spans="2:48">
      <c r="B39" s="74" t="s">
        <v>269</v>
      </c>
      <c r="C39" s="75">
        <f t="shared" si="1"/>
        <v>3051.3999999999992</v>
      </c>
      <c r="D39" s="75" t="s">
        <v>315</v>
      </c>
      <c r="E39" s="75" t="s">
        <v>237</v>
      </c>
      <c r="F39" s="75" t="s">
        <v>240</v>
      </c>
      <c r="G39" s="75" t="s">
        <v>243</v>
      </c>
      <c r="H39" s="75" t="s">
        <v>244</v>
      </c>
      <c r="I39" s="75" t="s">
        <v>247</v>
      </c>
      <c r="J39" s="75" t="s">
        <v>250</v>
      </c>
      <c r="K39" s="75" t="s">
        <v>253</v>
      </c>
      <c r="L39" s="75" t="s">
        <v>256</v>
      </c>
      <c r="M39" s="75" t="s">
        <v>259</v>
      </c>
      <c r="N39" s="75" t="s">
        <v>262</v>
      </c>
      <c r="O39" s="75" t="s">
        <v>265</v>
      </c>
      <c r="P39" s="75" t="s">
        <v>268</v>
      </c>
      <c r="Q39" s="75" t="s">
        <v>271</v>
      </c>
      <c r="R39" s="75" t="s">
        <v>274</v>
      </c>
      <c r="S39" s="75" t="s">
        <v>275</v>
      </c>
      <c r="T39" s="75" t="s">
        <v>278</v>
      </c>
      <c r="U39" s="75" t="s">
        <v>281</v>
      </c>
      <c r="V39" s="75" t="s">
        <v>284</v>
      </c>
      <c r="W39" s="75" t="s">
        <v>287</v>
      </c>
      <c r="X39" s="75" t="s">
        <v>288</v>
      </c>
      <c r="Y39" s="75" t="s">
        <v>296</v>
      </c>
      <c r="Z39" s="75" t="s">
        <v>297</v>
      </c>
      <c r="AA39" s="75" t="s">
        <v>299</v>
      </c>
      <c r="AB39" s="75" t="s">
        <v>300</v>
      </c>
      <c r="AC39" s="75" t="s">
        <v>301</v>
      </c>
      <c r="AD39" s="75" t="s">
        <v>303</v>
      </c>
      <c r="AE39" s="75" t="s">
        <v>304</v>
      </c>
      <c r="AF39" s="75" t="s">
        <v>305</v>
      </c>
      <c r="AG39" s="75" t="s">
        <v>307</v>
      </c>
      <c r="AH39" s="75" t="s">
        <v>308</v>
      </c>
      <c r="AI39" s="75" t="s">
        <v>310</v>
      </c>
      <c r="AJ39" s="75" t="s">
        <v>311</v>
      </c>
      <c r="AK39" s="75" t="s">
        <v>313</v>
      </c>
      <c r="AL39" s="75" t="s">
        <v>314</v>
      </c>
      <c r="AM39" s="75" t="s">
        <v>316</v>
      </c>
      <c r="AN39" s="75" t="s">
        <v>317</v>
      </c>
      <c r="AO39" s="75"/>
      <c r="AP39" s="75"/>
      <c r="AQ39" s="75"/>
      <c r="AR39" s="75"/>
      <c r="AS39" s="75"/>
      <c r="AT39" s="75"/>
      <c r="AU39" s="75"/>
      <c r="AV39" s="86" t="s">
        <v>269</v>
      </c>
    </row>
    <row r="40" spans="2:48">
      <c r="B40" s="74" t="s">
        <v>272</v>
      </c>
      <c r="C40" s="75">
        <f t="shared" si="1"/>
        <v>3211.9999999999991</v>
      </c>
      <c r="D40" s="75" t="s">
        <v>318</v>
      </c>
      <c r="E40" s="75" t="s">
        <v>237</v>
      </c>
      <c r="F40" s="75" t="s">
        <v>240</v>
      </c>
      <c r="G40" s="75" t="s">
        <v>243</v>
      </c>
      <c r="H40" s="75" t="s">
        <v>244</v>
      </c>
      <c r="I40" s="75" t="s">
        <v>247</v>
      </c>
      <c r="J40" s="75" t="s">
        <v>250</v>
      </c>
      <c r="K40" s="75" t="s">
        <v>253</v>
      </c>
      <c r="L40" s="75" t="s">
        <v>256</v>
      </c>
      <c r="M40" s="75" t="s">
        <v>259</v>
      </c>
      <c r="N40" s="75" t="s">
        <v>262</v>
      </c>
      <c r="O40" s="75" t="s">
        <v>265</v>
      </c>
      <c r="P40" s="75" t="s">
        <v>268</v>
      </c>
      <c r="Q40" s="75" t="s">
        <v>271</v>
      </c>
      <c r="R40" s="75" t="s">
        <v>274</v>
      </c>
      <c r="S40" s="75" t="s">
        <v>275</v>
      </c>
      <c r="T40" s="75" t="s">
        <v>278</v>
      </c>
      <c r="U40" s="75" t="s">
        <v>281</v>
      </c>
      <c r="V40" s="75" t="s">
        <v>284</v>
      </c>
      <c r="W40" s="75" t="s">
        <v>287</v>
      </c>
      <c r="X40" s="75" t="s">
        <v>288</v>
      </c>
      <c r="Y40" s="75" t="s">
        <v>296</v>
      </c>
      <c r="Z40" s="75" t="s">
        <v>297</v>
      </c>
      <c r="AA40" s="75" t="s">
        <v>299</v>
      </c>
      <c r="AB40" s="75" t="s">
        <v>300</v>
      </c>
      <c r="AC40" s="75" t="s">
        <v>301</v>
      </c>
      <c r="AD40" s="75" t="s">
        <v>303</v>
      </c>
      <c r="AE40" s="75" t="s">
        <v>304</v>
      </c>
      <c r="AF40" s="75" t="s">
        <v>305</v>
      </c>
      <c r="AG40" s="75" t="s">
        <v>307</v>
      </c>
      <c r="AH40" s="75" t="s">
        <v>308</v>
      </c>
      <c r="AI40" s="75" t="s">
        <v>310</v>
      </c>
      <c r="AJ40" s="75" t="s">
        <v>311</v>
      </c>
      <c r="AK40" s="75" t="s">
        <v>313</v>
      </c>
      <c r="AL40" s="75" t="s">
        <v>314</v>
      </c>
      <c r="AM40" s="75" t="s">
        <v>316</v>
      </c>
      <c r="AN40" s="75" t="s">
        <v>317</v>
      </c>
      <c r="AO40" s="75" t="s">
        <v>319</v>
      </c>
      <c r="AP40" s="75" t="s">
        <v>320</v>
      </c>
      <c r="AQ40" s="75" t="s">
        <v>321</v>
      </c>
      <c r="AR40" s="75"/>
      <c r="AS40" s="75"/>
      <c r="AT40" s="75"/>
      <c r="AU40" s="75"/>
      <c r="AV40" s="86" t="s">
        <v>272</v>
      </c>
    </row>
    <row r="41" spans="2:48">
      <c r="B41" s="74" t="s">
        <v>276</v>
      </c>
      <c r="C41" s="75">
        <f t="shared" si="1"/>
        <v>3372.599999999999</v>
      </c>
      <c r="D41" s="75" t="s">
        <v>322</v>
      </c>
      <c r="E41" s="75" t="s">
        <v>237</v>
      </c>
      <c r="F41" s="75" t="s">
        <v>240</v>
      </c>
      <c r="G41" s="75" t="s">
        <v>243</v>
      </c>
      <c r="H41" s="75" t="s">
        <v>244</v>
      </c>
      <c r="I41" s="75" t="s">
        <v>247</v>
      </c>
      <c r="J41" s="75" t="s">
        <v>250</v>
      </c>
      <c r="K41" s="75" t="s">
        <v>253</v>
      </c>
      <c r="L41" s="75" t="s">
        <v>256</v>
      </c>
      <c r="M41" s="75" t="s">
        <v>259</v>
      </c>
      <c r="N41" s="75" t="s">
        <v>262</v>
      </c>
      <c r="O41" s="75" t="s">
        <v>265</v>
      </c>
      <c r="P41" s="75" t="s">
        <v>268</v>
      </c>
      <c r="Q41" s="75" t="s">
        <v>271</v>
      </c>
      <c r="R41" s="75" t="s">
        <v>274</v>
      </c>
      <c r="S41" s="75" t="s">
        <v>275</v>
      </c>
      <c r="T41" s="75" t="s">
        <v>278</v>
      </c>
      <c r="U41" s="75" t="s">
        <v>281</v>
      </c>
      <c r="V41" s="75" t="s">
        <v>284</v>
      </c>
      <c r="W41" s="75" t="s">
        <v>287</v>
      </c>
      <c r="X41" s="75" t="s">
        <v>288</v>
      </c>
      <c r="Y41" s="75" t="s">
        <v>296</v>
      </c>
      <c r="Z41" s="75" t="s">
        <v>297</v>
      </c>
      <c r="AA41" s="75" t="s">
        <v>299</v>
      </c>
      <c r="AB41" s="75" t="s">
        <v>300</v>
      </c>
      <c r="AC41" s="75" t="s">
        <v>301</v>
      </c>
      <c r="AD41" s="75" t="s">
        <v>303</v>
      </c>
      <c r="AE41" s="75" t="s">
        <v>304</v>
      </c>
      <c r="AF41" s="75" t="s">
        <v>305</v>
      </c>
      <c r="AG41" s="75" t="s">
        <v>307</v>
      </c>
      <c r="AH41" s="75" t="s">
        <v>308</v>
      </c>
      <c r="AI41" s="75" t="s">
        <v>310</v>
      </c>
      <c r="AJ41" s="75" t="s">
        <v>311</v>
      </c>
      <c r="AK41" s="75" t="s">
        <v>313</v>
      </c>
      <c r="AL41" s="75" t="s">
        <v>314</v>
      </c>
      <c r="AM41" s="75" t="s">
        <v>316</v>
      </c>
      <c r="AN41" s="75" t="s">
        <v>317</v>
      </c>
      <c r="AO41" s="75" t="s">
        <v>319</v>
      </c>
      <c r="AP41" s="75" t="s">
        <v>320</v>
      </c>
      <c r="AQ41" s="75" t="s">
        <v>321</v>
      </c>
      <c r="AR41" s="75" t="s">
        <v>323</v>
      </c>
      <c r="AS41" s="75" t="s">
        <v>324</v>
      </c>
      <c r="AT41" s="75"/>
      <c r="AU41" s="75"/>
      <c r="AV41" s="86" t="s">
        <v>276</v>
      </c>
    </row>
    <row r="42" spans="2:48">
      <c r="B42" s="74" t="s">
        <v>279</v>
      </c>
      <c r="C42" s="75">
        <f t="shared" si="1"/>
        <v>3533.1999999999989</v>
      </c>
      <c r="D42" s="75" t="s">
        <v>325</v>
      </c>
      <c r="E42" s="75" t="s">
        <v>237</v>
      </c>
      <c r="F42" s="75" t="s">
        <v>240</v>
      </c>
      <c r="G42" s="75" t="s">
        <v>243</v>
      </c>
      <c r="H42" s="75" t="s">
        <v>244</v>
      </c>
      <c r="I42" s="75" t="s">
        <v>247</v>
      </c>
      <c r="J42" s="75" t="s">
        <v>250</v>
      </c>
      <c r="K42" s="75" t="s">
        <v>253</v>
      </c>
      <c r="L42" s="75" t="s">
        <v>256</v>
      </c>
      <c r="M42" s="75" t="s">
        <v>259</v>
      </c>
      <c r="N42" s="75" t="s">
        <v>262</v>
      </c>
      <c r="O42" s="75" t="s">
        <v>265</v>
      </c>
      <c r="P42" s="75" t="s">
        <v>268</v>
      </c>
      <c r="Q42" s="75" t="s">
        <v>271</v>
      </c>
      <c r="R42" s="75" t="s">
        <v>274</v>
      </c>
      <c r="S42" s="75" t="s">
        <v>275</v>
      </c>
      <c r="T42" s="75" t="s">
        <v>278</v>
      </c>
      <c r="U42" s="75" t="s">
        <v>281</v>
      </c>
      <c r="V42" s="75" t="s">
        <v>284</v>
      </c>
      <c r="W42" s="75" t="s">
        <v>287</v>
      </c>
      <c r="X42" s="75" t="s">
        <v>288</v>
      </c>
      <c r="Y42" s="75" t="s">
        <v>296</v>
      </c>
      <c r="Z42" s="75" t="s">
        <v>297</v>
      </c>
      <c r="AA42" s="75" t="s">
        <v>299</v>
      </c>
      <c r="AB42" s="75" t="s">
        <v>300</v>
      </c>
      <c r="AC42" s="75" t="s">
        <v>301</v>
      </c>
      <c r="AD42" s="75" t="s">
        <v>303</v>
      </c>
      <c r="AE42" s="75" t="s">
        <v>304</v>
      </c>
      <c r="AF42" s="75" t="s">
        <v>305</v>
      </c>
      <c r="AG42" s="75" t="s">
        <v>307</v>
      </c>
      <c r="AH42" s="75" t="s">
        <v>308</v>
      </c>
      <c r="AI42" s="75" t="s">
        <v>310</v>
      </c>
      <c r="AJ42" s="75" t="s">
        <v>311</v>
      </c>
      <c r="AK42" s="75" t="s">
        <v>313</v>
      </c>
      <c r="AL42" s="75" t="s">
        <v>314</v>
      </c>
      <c r="AM42" s="75" t="s">
        <v>316</v>
      </c>
      <c r="AN42" s="75" t="s">
        <v>317</v>
      </c>
      <c r="AO42" s="75" t="s">
        <v>319</v>
      </c>
      <c r="AP42" s="75" t="s">
        <v>320</v>
      </c>
      <c r="AQ42" s="75" t="s">
        <v>321</v>
      </c>
      <c r="AR42" s="75" t="s">
        <v>323</v>
      </c>
      <c r="AS42" s="75" t="s">
        <v>324</v>
      </c>
      <c r="AT42" s="75" t="s">
        <v>326</v>
      </c>
      <c r="AU42" s="75" t="s">
        <v>327</v>
      </c>
      <c r="AV42" s="86" t="s">
        <v>279</v>
      </c>
    </row>
    <row r="43" spans="2:48">
      <c r="B43" s="74" t="s">
        <v>282</v>
      </c>
      <c r="C43" s="75">
        <f t="shared" si="1"/>
        <v>3693.7999999999988</v>
      </c>
      <c r="D43" s="75" t="s">
        <v>328</v>
      </c>
      <c r="E43" s="75" t="s">
        <v>237</v>
      </c>
      <c r="F43" s="75" t="s">
        <v>240</v>
      </c>
      <c r="G43" s="75" t="s">
        <v>243</v>
      </c>
      <c r="H43" s="75" t="s">
        <v>244</v>
      </c>
      <c r="I43" s="75" t="s">
        <v>247</v>
      </c>
      <c r="J43" s="75" t="s">
        <v>250</v>
      </c>
      <c r="K43" s="75" t="s">
        <v>253</v>
      </c>
      <c r="L43" s="75" t="s">
        <v>256</v>
      </c>
      <c r="M43" s="75" t="s">
        <v>259</v>
      </c>
      <c r="N43" s="75" t="s">
        <v>262</v>
      </c>
      <c r="O43" s="75" t="s">
        <v>265</v>
      </c>
      <c r="P43" s="75" t="s">
        <v>268</v>
      </c>
      <c r="Q43" s="75" t="s">
        <v>271</v>
      </c>
      <c r="R43" s="75" t="s">
        <v>274</v>
      </c>
      <c r="S43" s="75" t="s">
        <v>275</v>
      </c>
      <c r="T43" s="75" t="s">
        <v>278</v>
      </c>
      <c r="U43" s="75" t="s">
        <v>281</v>
      </c>
      <c r="V43" s="75" t="s">
        <v>284</v>
      </c>
      <c r="W43" s="75" t="s">
        <v>287</v>
      </c>
      <c r="X43" s="75" t="s">
        <v>288</v>
      </c>
      <c r="Y43" s="75" t="s">
        <v>296</v>
      </c>
      <c r="Z43" s="75" t="s">
        <v>297</v>
      </c>
      <c r="AA43" s="75" t="s">
        <v>299</v>
      </c>
      <c r="AB43" s="75" t="s">
        <v>300</v>
      </c>
      <c r="AC43" s="75" t="s">
        <v>301</v>
      </c>
      <c r="AD43" s="75" t="s">
        <v>303</v>
      </c>
      <c r="AE43" s="75" t="s">
        <v>304</v>
      </c>
      <c r="AF43" s="75" t="s">
        <v>305</v>
      </c>
      <c r="AG43" s="75" t="s">
        <v>307</v>
      </c>
      <c r="AH43" s="75" t="s">
        <v>308</v>
      </c>
      <c r="AI43" s="75" t="s">
        <v>310</v>
      </c>
      <c r="AJ43" s="75" t="s">
        <v>311</v>
      </c>
      <c r="AK43" s="75" t="s">
        <v>313</v>
      </c>
      <c r="AL43" s="75" t="s">
        <v>314</v>
      </c>
      <c r="AM43" s="75" t="s">
        <v>316</v>
      </c>
      <c r="AN43" s="75" t="s">
        <v>317</v>
      </c>
      <c r="AO43" s="75" t="s">
        <v>319</v>
      </c>
      <c r="AP43" s="75" t="s">
        <v>320</v>
      </c>
      <c r="AQ43" s="75" t="s">
        <v>321</v>
      </c>
      <c r="AR43" s="75" t="s">
        <v>323</v>
      </c>
      <c r="AS43" s="75" t="s">
        <v>324</v>
      </c>
      <c r="AT43" s="75" t="s">
        <v>326</v>
      </c>
      <c r="AU43" s="75" t="s">
        <v>327</v>
      </c>
      <c r="AV43" s="86" t="s">
        <v>282</v>
      </c>
    </row>
    <row r="44" spans="2:48">
      <c r="B44" s="74" t="s">
        <v>285</v>
      </c>
      <c r="C44" s="75">
        <f t="shared" si="1"/>
        <v>3854.3999999999987</v>
      </c>
      <c r="D44" s="75" t="s">
        <v>329</v>
      </c>
      <c r="E44" s="75" t="s">
        <v>237</v>
      </c>
      <c r="F44" s="75" t="s">
        <v>240</v>
      </c>
      <c r="G44" s="75" t="s">
        <v>243</v>
      </c>
      <c r="H44" s="75" t="s">
        <v>244</v>
      </c>
      <c r="I44" s="75" t="s">
        <v>247</v>
      </c>
      <c r="J44" s="75" t="s">
        <v>250</v>
      </c>
      <c r="K44" s="75" t="s">
        <v>253</v>
      </c>
      <c r="L44" s="75" t="s">
        <v>256</v>
      </c>
      <c r="M44" s="75" t="s">
        <v>259</v>
      </c>
      <c r="N44" s="75" t="s">
        <v>262</v>
      </c>
      <c r="O44" s="75" t="s">
        <v>265</v>
      </c>
      <c r="P44" s="75" t="s">
        <v>268</v>
      </c>
      <c r="Q44" s="75" t="s">
        <v>271</v>
      </c>
      <c r="R44" s="75" t="s">
        <v>274</v>
      </c>
      <c r="S44" s="75" t="s">
        <v>275</v>
      </c>
      <c r="T44" s="75" t="s">
        <v>278</v>
      </c>
      <c r="U44" s="75" t="s">
        <v>281</v>
      </c>
      <c r="V44" s="75" t="s">
        <v>284</v>
      </c>
      <c r="W44" s="75" t="s">
        <v>287</v>
      </c>
      <c r="X44" s="75" t="s">
        <v>288</v>
      </c>
      <c r="Y44" s="75" t="s">
        <v>296</v>
      </c>
      <c r="Z44" s="75" t="s">
        <v>297</v>
      </c>
      <c r="AA44" s="75" t="s">
        <v>299</v>
      </c>
      <c r="AB44" s="75" t="s">
        <v>300</v>
      </c>
      <c r="AC44" s="75" t="s">
        <v>301</v>
      </c>
      <c r="AD44" s="75" t="s">
        <v>303</v>
      </c>
      <c r="AE44" s="75" t="s">
        <v>304</v>
      </c>
      <c r="AF44" s="75" t="s">
        <v>305</v>
      </c>
      <c r="AG44" s="75" t="s">
        <v>307</v>
      </c>
      <c r="AH44" s="75" t="s">
        <v>308</v>
      </c>
      <c r="AI44" s="75" t="s">
        <v>310</v>
      </c>
      <c r="AJ44" s="75" t="s">
        <v>311</v>
      </c>
      <c r="AK44" s="75" t="s">
        <v>313</v>
      </c>
      <c r="AL44" s="75" t="s">
        <v>314</v>
      </c>
      <c r="AM44" s="75" t="s">
        <v>316</v>
      </c>
      <c r="AN44" s="75" t="s">
        <v>317</v>
      </c>
      <c r="AO44" s="75" t="s">
        <v>319</v>
      </c>
      <c r="AP44" s="75" t="s">
        <v>320</v>
      </c>
      <c r="AQ44" s="75" t="s">
        <v>321</v>
      </c>
      <c r="AR44" s="75" t="s">
        <v>323</v>
      </c>
      <c r="AS44" s="75" t="s">
        <v>324</v>
      </c>
      <c r="AT44" s="75" t="s">
        <v>326</v>
      </c>
      <c r="AU44" s="75" t="s">
        <v>327</v>
      </c>
      <c r="AV44" s="86" t="s">
        <v>285</v>
      </c>
    </row>
    <row r="45" spans="2:48" ht="15.75" thickBot="1">
      <c r="B45" s="76"/>
      <c r="C45" s="77"/>
      <c r="D45" s="77"/>
      <c r="E45" s="77">
        <v>400</v>
      </c>
      <c r="F45" s="77">
        <v>450</v>
      </c>
      <c r="G45" s="77">
        <v>500</v>
      </c>
      <c r="H45" s="77">
        <v>550</v>
      </c>
      <c r="I45" s="77">
        <v>600</v>
      </c>
      <c r="J45" s="77">
        <v>650</v>
      </c>
      <c r="K45" s="77">
        <v>700</v>
      </c>
      <c r="L45" s="77">
        <v>750</v>
      </c>
      <c r="M45" s="77">
        <v>800</v>
      </c>
      <c r="N45" s="77">
        <v>850</v>
      </c>
      <c r="O45" s="77">
        <v>900</v>
      </c>
      <c r="P45" s="77">
        <v>950</v>
      </c>
      <c r="Q45" s="77">
        <v>1000</v>
      </c>
      <c r="R45" s="77">
        <v>1050</v>
      </c>
      <c r="S45" s="77">
        <v>1100</v>
      </c>
      <c r="T45" s="77">
        <v>1150</v>
      </c>
      <c r="U45" s="77">
        <v>1200</v>
      </c>
      <c r="V45" s="77">
        <v>1250</v>
      </c>
      <c r="W45" s="77">
        <v>1300</v>
      </c>
      <c r="X45" s="77">
        <v>1320</v>
      </c>
      <c r="Y45" s="77">
        <v>1350</v>
      </c>
      <c r="Z45" s="77">
        <v>1400</v>
      </c>
      <c r="AA45" s="77">
        <v>1450</v>
      </c>
      <c r="AB45" s="77">
        <v>1500</v>
      </c>
      <c r="AC45" s="77">
        <v>1512</v>
      </c>
      <c r="AD45" s="77">
        <v>1550</v>
      </c>
      <c r="AE45" s="77">
        <v>1600</v>
      </c>
      <c r="AF45" s="77">
        <v>1650</v>
      </c>
      <c r="AG45" s="77">
        <v>1700</v>
      </c>
      <c r="AH45" s="77">
        <v>1750</v>
      </c>
      <c r="AI45" s="77">
        <v>1800</v>
      </c>
      <c r="AJ45" s="77">
        <v>1850</v>
      </c>
      <c r="AK45" s="77">
        <v>1900</v>
      </c>
      <c r="AL45" s="77">
        <v>1950</v>
      </c>
      <c r="AM45" s="77">
        <v>2000</v>
      </c>
      <c r="AN45" s="77">
        <v>2050</v>
      </c>
      <c r="AO45" s="77">
        <v>2100</v>
      </c>
      <c r="AP45" s="77">
        <v>2150</v>
      </c>
      <c r="AQ45" s="77">
        <v>2200</v>
      </c>
      <c r="AR45" s="77">
        <v>2250</v>
      </c>
      <c r="AS45" s="77">
        <v>2300</v>
      </c>
      <c r="AT45" s="77">
        <v>2350</v>
      </c>
      <c r="AU45" s="77">
        <v>2400</v>
      </c>
      <c r="AV45" s="87"/>
    </row>
    <row r="46" spans="2:48" ht="15.75" thickBot="1"/>
    <row r="47" spans="2:48">
      <c r="B47" s="193" t="s">
        <v>330</v>
      </c>
      <c r="C47" s="198"/>
      <c r="D47" s="198"/>
      <c r="E47" s="194"/>
    </row>
    <row r="48" spans="2:48">
      <c r="B48" s="69" t="s">
        <v>331</v>
      </c>
      <c r="C48" s="199" t="s">
        <v>105</v>
      </c>
      <c r="D48" s="199"/>
      <c r="E48" s="200"/>
    </row>
    <row r="49" spans="2:5">
      <c r="B49" s="88"/>
      <c r="C49" s="64" t="s">
        <v>332</v>
      </c>
      <c r="D49" s="64" t="s">
        <v>333</v>
      </c>
      <c r="E49" s="70" t="s">
        <v>334</v>
      </c>
    </row>
    <row r="50" spans="2:5">
      <c r="B50" s="69" t="s">
        <v>335</v>
      </c>
      <c r="C50" s="64">
        <v>1.3</v>
      </c>
      <c r="D50" s="64" t="s">
        <v>336</v>
      </c>
      <c r="E50" s="70" t="s">
        <v>336</v>
      </c>
    </row>
    <row r="51" spans="2:5">
      <c r="B51" s="69" t="s">
        <v>337</v>
      </c>
      <c r="C51" s="64" t="s">
        <v>336</v>
      </c>
      <c r="D51" s="64">
        <v>3.5</v>
      </c>
      <c r="E51" s="70">
        <v>1</v>
      </c>
    </row>
    <row r="52" spans="2:5">
      <c r="B52" s="69" t="s">
        <v>338</v>
      </c>
      <c r="C52" s="64" t="s">
        <v>336</v>
      </c>
      <c r="D52" s="64" t="s">
        <v>336</v>
      </c>
      <c r="E52" s="70">
        <v>1.5</v>
      </c>
    </row>
    <row r="53" spans="2:5">
      <c r="B53" s="69" t="s">
        <v>339</v>
      </c>
      <c r="C53" s="64" t="s">
        <v>336</v>
      </c>
      <c r="D53" s="64" t="s">
        <v>336</v>
      </c>
      <c r="E53" s="70">
        <v>1.8</v>
      </c>
    </row>
    <row r="54" spans="2:5">
      <c r="B54" s="69" t="s">
        <v>340</v>
      </c>
      <c r="C54" s="64" t="s">
        <v>336</v>
      </c>
      <c r="D54" s="64" t="s">
        <v>336</v>
      </c>
      <c r="E54" s="70">
        <v>2</v>
      </c>
    </row>
    <row r="55" spans="2:5" ht="15.75" thickBot="1">
      <c r="B55" s="71" t="s">
        <v>341</v>
      </c>
      <c r="C55" s="73" t="s">
        <v>336</v>
      </c>
      <c r="D55" s="73" t="s">
        <v>336</v>
      </c>
      <c r="E55" s="72">
        <v>2.2999999999999998</v>
      </c>
    </row>
    <row r="56" spans="2:5" ht="15.75" thickBot="1"/>
    <row r="57" spans="2:5">
      <c r="B57" s="195" t="s">
        <v>342</v>
      </c>
      <c r="C57" s="197"/>
      <c r="D57" s="75"/>
    </row>
    <row r="58" spans="2:5">
      <c r="B58" s="74">
        <v>1</v>
      </c>
      <c r="C58" s="83" t="s">
        <v>343</v>
      </c>
      <c r="D58" s="85"/>
    </row>
    <row r="59" spans="2:5">
      <c r="B59" s="74">
        <v>15</v>
      </c>
      <c r="C59" s="83" t="s">
        <v>344</v>
      </c>
      <c r="D59" s="85"/>
    </row>
    <row r="60" spans="2:5">
      <c r="B60" s="74">
        <v>36</v>
      </c>
      <c r="C60" s="83" t="s">
        <v>345</v>
      </c>
      <c r="D60" s="85"/>
    </row>
    <row r="61" spans="2:5">
      <c r="B61" s="74">
        <v>75</v>
      </c>
      <c r="C61" s="83" t="s">
        <v>346</v>
      </c>
      <c r="D61" s="85"/>
    </row>
    <row r="62" spans="2:5">
      <c r="B62" s="74">
        <v>146</v>
      </c>
      <c r="C62" s="83" t="s">
        <v>347</v>
      </c>
      <c r="D62" s="85"/>
    </row>
    <row r="63" spans="2:5">
      <c r="B63" s="74">
        <v>261</v>
      </c>
      <c r="C63" s="83" t="s">
        <v>348</v>
      </c>
      <c r="D63" s="85"/>
    </row>
    <row r="64" spans="2:5">
      <c r="B64" s="74">
        <v>376</v>
      </c>
      <c r="C64" s="83" t="s">
        <v>349</v>
      </c>
      <c r="D64" s="85"/>
    </row>
    <row r="65" spans="2:4">
      <c r="B65" s="74">
        <v>501</v>
      </c>
      <c r="C65" s="83" t="s">
        <v>350</v>
      </c>
      <c r="D65" s="85"/>
    </row>
    <row r="66" spans="2:4">
      <c r="B66" s="74">
        <v>651</v>
      </c>
      <c r="C66" s="83" t="s">
        <v>351</v>
      </c>
      <c r="D66" s="85"/>
    </row>
    <row r="67" spans="2:4">
      <c r="B67" s="74" t="s">
        <v>259</v>
      </c>
      <c r="C67" s="83" t="s">
        <v>352</v>
      </c>
      <c r="D67" s="85"/>
    </row>
    <row r="68" spans="2:4" ht="15.75" thickBot="1">
      <c r="B68" s="76" t="s">
        <v>271</v>
      </c>
      <c r="C68" s="84" t="s">
        <v>353</v>
      </c>
      <c r="D68" s="85"/>
    </row>
  </sheetData>
  <sortState xmlns:xlrd2="http://schemas.microsoft.com/office/spreadsheetml/2017/richdata2" ref="B28:AS45">
    <sortCondition descending="1" ref="E45"/>
  </sortState>
  <mergeCells count="5">
    <mergeCell ref="B2:C2"/>
    <mergeCell ref="B6:E6"/>
    <mergeCell ref="B57:C57"/>
    <mergeCell ref="B47:E47"/>
    <mergeCell ref="C48:E48"/>
  </mergeCells>
  <phoneticPr fontId="2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2D30-835A-1A47-A641-2D42AE67BAA3}">
  <dimension ref="A1:D9"/>
  <sheetViews>
    <sheetView workbookViewId="0">
      <selection sqref="A1:D1"/>
    </sheetView>
  </sheetViews>
  <sheetFormatPr defaultRowHeight="15"/>
  <cols>
    <col min="1" max="1" width="16" customWidth="1"/>
    <col min="2" max="2" width="24.140625" customWidth="1"/>
    <col min="3" max="3" width="18.28515625" customWidth="1"/>
  </cols>
  <sheetData>
    <row r="1" spans="1:4">
      <c r="A1" s="201" t="s">
        <v>354</v>
      </c>
      <c r="B1" s="201"/>
      <c r="C1" s="201"/>
      <c r="D1" s="201"/>
    </row>
    <row r="2" spans="1:4">
      <c r="A2" s="65" t="s">
        <v>54</v>
      </c>
      <c r="B2" s="65" t="s">
        <v>355</v>
      </c>
      <c r="C2" s="65" t="s">
        <v>59</v>
      </c>
      <c r="D2" s="65" t="s">
        <v>5</v>
      </c>
    </row>
    <row r="3" spans="1:4">
      <c r="A3" s="66" t="s">
        <v>7</v>
      </c>
      <c r="B3" s="66"/>
      <c r="C3" s="66"/>
      <c r="D3" s="66"/>
    </row>
    <row r="4" spans="1:4" ht="29.25">
      <c r="A4" s="66" t="s">
        <v>356</v>
      </c>
      <c r="B4" s="66"/>
      <c r="C4" s="66" t="s">
        <v>357</v>
      </c>
      <c r="D4" s="66"/>
    </row>
    <row r="5" spans="1:4" ht="57.75">
      <c r="A5" s="66" t="s">
        <v>358</v>
      </c>
      <c r="B5" s="66"/>
      <c r="C5" s="66" t="s">
        <v>359</v>
      </c>
      <c r="D5" s="66" t="s">
        <v>360</v>
      </c>
    </row>
    <row r="6" spans="1:4" ht="29.25">
      <c r="A6" s="66" t="s">
        <v>361</v>
      </c>
      <c r="B6" s="66"/>
      <c r="C6" s="66" t="s">
        <v>362</v>
      </c>
      <c r="D6" s="66"/>
    </row>
    <row r="7" spans="1:4" ht="29.25">
      <c r="A7" s="66" t="s">
        <v>363</v>
      </c>
      <c r="B7" s="66"/>
      <c r="C7" s="66" t="s">
        <v>364</v>
      </c>
      <c r="D7" s="66" t="s">
        <v>365</v>
      </c>
    </row>
    <row r="8" spans="1:4" ht="43.5">
      <c r="A8" s="66" t="s">
        <v>366</v>
      </c>
      <c r="B8" s="66"/>
      <c r="C8" s="66" t="s">
        <v>367</v>
      </c>
      <c r="D8" s="66" t="s">
        <v>368</v>
      </c>
    </row>
    <row r="9" spans="1:4" ht="29.25">
      <c r="A9" s="66" t="s">
        <v>369</v>
      </c>
      <c r="B9" s="66"/>
      <c r="C9" s="66" t="s">
        <v>364</v>
      </c>
      <c r="D9" s="66" t="s">
        <v>370</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23AC-DF96-4B40-8C6B-B1958BF0D011}">
  <sheetPr>
    <pageSetUpPr fitToPage="1"/>
  </sheetPr>
  <dimension ref="B1:D27"/>
  <sheetViews>
    <sheetView showRuler="0" zoomScale="120" zoomScaleNormal="120" workbookViewId="0">
      <selection activeCell="C11" sqref="C11"/>
    </sheetView>
  </sheetViews>
  <sheetFormatPr defaultColWidth="8.85546875" defaultRowHeight="15"/>
  <cols>
    <col min="1" max="1" width="3.42578125" style="59" customWidth="1"/>
    <col min="2" max="2" width="84.140625" style="61" customWidth="1"/>
    <col min="3" max="3" width="26.5703125" style="62" customWidth="1"/>
    <col min="4" max="4" width="8.85546875" style="59"/>
    <col min="5" max="5" width="63.140625" style="59" customWidth="1"/>
    <col min="6" max="6" width="24" style="59" customWidth="1"/>
    <col min="7" max="16384" width="8.85546875" style="59"/>
  </cols>
  <sheetData>
    <row r="1" spans="2:4" ht="15.75" thickBot="1"/>
    <row r="2" spans="2:4" ht="17.25">
      <c r="B2" s="121" t="s">
        <v>371</v>
      </c>
      <c r="C2" s="181" t="s">
        <v>4</v>
      </c>
      <c r="D2" s="182" t="s">
        <v>59</v>
      </c>
    </row>
    <row r="3" spans="2:4">
      <c r="B3" s="111" t="s">
        <v>6</v>
      </c>
      <c r="C3" s="60" t="str">
        <f>IF('START HERE'!D11="","",'START HERE'!D11)</f>
        <v/>
      </c>
      <c r="D3" s="115"/>
    </row>
    <row r="4" spans="2:4">
      <c r="B4" s="111" t="s">
        <v>7</v>
      </c>
      <c r="C4" s="60" t="str">
        <f>IF('START HERE'!D12="","",'START HERE'!D12)</f>
        <v/>
      </c>
      <c r="D4" s="115"/>
    </row>
    <row r="5" spans="2:4">
      <c r="B5" s="111" t="s">
        <v>372</v>
      </c>
      <c r="C5" s="60" t="str">
        <f>IF(ISNA('START HERE'!D53),"",'START HERE'!D53)</f>
        <v/>
      </c>
      <c r="D5" s="115"/>
    </row>
    <row r="6" spans="2:4">
      <c r="B6" s="112" t="s">
        <v>46</v>
      </c>
      <c r="C6" s="60" t="str">
        <f>IF('START HERE'!D49="","",'START HERE'!D49)</f>
        <v/>
      </c>
      <c r="D6" s="115"/>
    </row>
    <row r="7" spans="2:4">
      <c r="B7" s="112" t="s">
        <v>47</v>
      </c>
      <c r="C7" s="60" t="str">
        <f>IF('START HERE'!D50="","",'START HERE'!D50)</f>
        <v/>
      </c>
      <c r="D7" s="115"/>
    </row>
    <row r="8" spans="2:4">
      <c r="B8" s="112" t="s">
        <v>48</v>
      </c>
      <c r="C8" s="60" t="str">
        <f>IF('START HERE'!D51="","",'START HERE'!D51)</f>
        <v/>
      </c>
      <c r="D8" s="115"/>
    </row>
    <row r="9" spans="2:4" ht="30">
      <c r="B9" s="112" t="s">
        <v>49</v>
      </c>
      <c r="C9" s="60" t="str">
        <f>IF('START HERE'!D52="","",'START HERE'!D52)</f>
        <v/>
      </c>
      <c r="D9" s="115"/>
    </row>
    <row r="10" spans="2:4">
      <c r="B10" s="111" t="s">
        <v>85</v>
      </c>
      <c r="C10" s="60" t="str">
        <f>IF('Project Details'!D28="","",'Project Details'!D28)</f>
        <v/>
      </c>
      <c r="D10" s="115"/>
    </row>
    <row r="11" spans="2:4">
      <c r="B11" s="111" t="s">
        <v>91</v>
      </c>
      <c r="C11" s="60" t="str">
        <f>IF('Project Details'!D30="","",'Project Details'!D30)</f>
        <v/>
      </c>
      <c r="D11" s="115"/>
    </row>
    <row r="12" spans="2:4">
      <c r="B12" s="112" t="s">
        <v>92</v>
      </c>
      <c r="C12" s="60" t="str">
        <f>IF('Project Details'!D31="","",'Project Details'!D31)</f>
        <v/>
      </c>
      <c r="D12" s="115"/>
    </row>
    <row r="13" spans="2:4">
      <c r="B13" s="112" t="s">
        <v>94</v>
      </c>
      <c r="C13" s="60" t="str">
        <f>IF('Project Details'!D32="","",'Project Details'!D32)</f>
        <v/>
      </c>
      <c r="D13" s="115"/>
    </row>
    <row r="14" spans="2:4">
      <c r="B14" s="112" t="s">
        <v>95</v>
      </c>
      <c r="C14" s="60" t="str">
        <f>IF('Project Details'!D33="","",'Project Details'!D33)</f>
        <v/>
      </c>
      <c r="D14" s="115"/>
    </row>
    <row r="15" spans="2:4">
      <c r="B15" s="112" t="s">
        <v>96</v>
      </c>
      <c r="C15" s="60" t="str">
        <f>IF('Project Details'!D34="","",'Project Details'!D34)</f>
        <v/>
      </c>
      <c r="D15" s="115"/>
    </row>
    <row r="16" spans="2:4">
      <c r="B16" s="112" t="s">
        <v>98</v>
      </c>
      <c r="C16" s="60" t="str">
        <f>IF('Project Details'!D35="","",'Project Details'!D35)</f>
        <v/>
      </c>
      <c r="D16" s="115" t="s">
        <v>71</v>
      </c>
    </row>
    <row r="17" spans="2:4">
      <c r="B17" s="112" t="s">
        <v>101</v>
      </c>
      <c r="C17" s="60" t="str">
        <f>IF('Project Details'!D36="","",'Project Details'!D36)</f>
        <v/>
      </c>
      <c r="D17" s="115" t="s">
        <v>102</v>
      </c>
    </row>
    <row r="18" spans="2:4">
      <c r="B18" s="112" t="s">
        <v>103</v>
      </c>
      <c r="C18" s="60" t="str">
        <f>IF('Project Details'!D37="","",'Project Details'!D37)</f>
        <v/>
      </c>
      <c r="D18" s="115" t="s">
        <v>104</v>
      </c>
    </row>
    <row r="19" spans="2:4">
      <c r="B19" s="111" t="s">
        <v>373</v>
      </c>
      <c r="C19" s="60" t="str">
        <f>IF('Project Details'!D41="","",'Project Details'!D41)</f>
        <v/>
      </c>
      <c r="D19" s="115" t="s">
        <v>71</v>
      </c>
    </row>
    <row r="20" spans="2:4">
      <c r="B20" s="111" t="s">
        <v>374</v>
      </c>
      <c r="C20" s="60" t="str">
        <f>IF('Project Details'!D43="","",'Project Details'!D43)</f>
        <v/>
      </c>
      <c r="D20" s="115" t="s">
        <v>71</v>
      </c>
    </row>
    <row r="21" spans="2:4">
      <c r="B21" s="111" t="s">
        <v>114</v>
      </c>
      <c r="C21" s="60" t="str">
        <f>IF('Project Details'!D46="","",'Project Details'!D46)</f>
        <v/>
      </c>
      <c r="D21" s="115"/>
    </row>
    <row r="22" spans="2:4">
      <c r="B22" s="112" t="s">
        <v>116</v>
      </c>
      <c r="C22" s="60" t="str">
        <f>IF('Project Details'!D47="","",'Project Details'!D47)</f>
        <v/>
      </c>
      <c r="D22" s="115" t="s">
        <v>71</v>
      </c>
    </row>
    <row r="23" spans="2:4">
      <c r="B23" s="112" t="s">
        <v>118</v>
      </c>
      <c r="C23" s="60" t="str">
        <f>IF('Project Details'!D48="","",'Project Details'!D48)</f>
        <v/>
      </c>
      <c r="D23" s="115" t="s">
        <v>69</v>
      </c>
    </row>
    <row r="24" spans="2:4">
      <c r="B24" s="113" t="s">
        <v>123</v>
      </c>
      <c r="C24" s="60" t="str">
        <f>IF('Project Details'!D51="","",'Project Details'!D51)</f>
        <v/>
      </c>
      <c r="D24" s="115"/>
    </row>
    <row r="25" spans="2:4">
      <c r="B25" s="112" t="s">
        <v>124</v>
      </c>
      <c r="C25" s="60" t="str">
        <f>IF('Project Details'!D52="","",'Project Details'!D52)</f>
        <v/>
      </c>
      <c r="D25" s="115"/>
    </row>
    <row r="26" spans="2:4">
      <c r="B26" s="112" t="s">
        <v>126</v>
      </c>
      <c r="C26" s="60" t="str">
        <f>IF('Project Details'!D53="","",'Project Details'!D53)</f>
        <v/>
      </c>
      <c r="D26" s="115"/>
    </row>
    <row r="27" spans="2:4" ht="15.75" thickBot="1">
      <c r="B27" s="114" t="s">
        <v>127</v>
      </c>
      <c r="C27" s="116" t="str">
        <f>IF('Project Details'!D54="","",'Project Details'!D54)</f>
        <v/>
      </c>
      <c r="D27" s="117" t="s">
        <v>71</v>
      </c>
    </row>
  </sheetData>
  <conditionalFormatting sqref="B12:D18">
    <cfRule type="expression" dxfId="2" priority="5">
      <formula>OR($C$11="",$C$11="No")</formula>
    </cfRule>
  </conditionalFormatting>
  <conditionalFormatting sqref="B22:D23">
    <cfRule type="expression" dxfId="1" priority="4">
      <formula>OR($C$21="",$C$21="No")</formula>
    </cfRule>
  </conditionalFormatting>
  <conditionalFormatting sqref="B25:D27">
    <cfRule type="expression" dxfId="0" priority="3">
      <formula>OR($C$24="",$C$24="No")</formula>
    </cfRule>
  </conditionalFormatting>
  <dataValidations disablePrompts="1" count="4">
    <dataValidation type="list" allowBlank="1" showInputMessage="1" showErrorMessage="1" sqref="F44" xr:uid="{649BDECF-AD43-4DD9-8941-456F540EFC8C}">
      <formula1>"Customer-provided DC power, Customer-provided AC power"</formula1>
    </dataValidation>
    <dataValidation type="list" allowBlank="1" showInputMessage="1" showErrorMessage="1" sqref="F23" xr:uid="{CAB2EE6B-DE7C-41F9-85B1-4E059EE6DF77}">
      <formula1>"Tesla Opticaster,Third-party controller"</formula1>
    </dataValidation>
    <dataValidation type="list" allowBlank="1" showInputMessage="1" showErrorMessage="1" sqref="F42 F45:F46" xr:uid="{502715D5-A512-427F-B202-848177F368D8}">
      <formula1>"Yes,No"</formula1>
    </dataValidation>
    <dataValidation type="list" allowBlank="1" showInputMessage="1" showErrorMessage="1" sqref="F41 F35:F36 F30 F48:F54 F24:F27" xr:uid="{A174BC86-93BF-4EAD-89E1-7056A9C53946}">
      <formula1>"Yes, No"</formula1>
    </dataValidation>
  </dataValidations>
  <printOptions horizontalCentered="1" verticalCentered="1" gridLines="1"/>
  <pageMargins left="0.7" right="0.7" top="0.75" bottom="0.75" header="0.3" footer="0.3"/>
  <pageSetup scale="85" orientation="portrait" horizontalDpi="0" verticalDpi="0"/>
  <headerFooter>
    <oddHeader>&amp;C&amp;"Helvetica,Regular"&amp;12&amp;K000000&amp;G</oddHeader>
    <oddFooter>&amp;C&amp;"Helvetica,Regular"&amp;12&amp;K000000&amp;G</oddFooter>
  </headerFooter>
  <legacyDrawingHF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1389C39-CF8E-4175-A455-6F7DFCAEAAD4}">
          <x14:formula1>
            <xm:f>'List 1'!$B$24:$B$26</xm:f>
          </x14:formula1>
          <xm:sqref>F43</xm:sqref>
        </x14:dataValidation>
        <x14:dataValidation type="list" allowBlank="1" showInputMessage="1" showErrorMessage="1" xr:uid="{86285A13-4842-4246-BC2D-4E57328B68E9}">
          <x14:formula1>
            <xm:f>INDIRECT(VLOOKUP($E$20,'List 2'!$B$8:$E$24,4))</xm:f>
          </x14:formula1>
          <xm:sqref>F13</xm:sqref>
        </x14:dataValidation>
        <x14:dataValidation type="list" allowBlank="1" showInputMessage="1" showErrorMessage="1" xr:uid="{6B644DAD-3EFD-41D4-A879-F2354B6AAB98}">
          <x14:formula1>
            <xm:f>IF($E$13=4,'List 2'!$B$8:$B$24,"")</xm:f>
          </x14:formula1>
          <xm:sqref>F12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9404-70D4-4563-9EE9-FB82C05F2248}">
  <dimension ref="B1:E234"/>
  <sheetViews>
    <sheetView workbookViewId="0">
      <selection activeCell="J19" sqref="J19"/>
    </sheetView>
  </sheetViews>
  <sheetFormatPr defaultRowHeight="15"/>
  <cols>
    <col min="1" max="1" width="2.7109375" customWidth="1"/>
    <col min="2" max="2" width="14.28515625" customWidth="1"/>
    <col min="3" max="3" width="128.85546875" customWidth="1"/>
    <col min="4" max="4" width="9.5703125" customWidth="1"/>
    <col min="5" max="5" width="11.85546875" customWidth="1"/>
  </cols>
  <sheetData>
    <row r="1" spans="2:5" ht="15.75" thickBot="1"/>
    <row r="2" spans="2:5" ht="21" customHeight="1">
      <c r="B2" s="202" t="s">
        <v>375</v>
      </c>
      <c r="C2" s="203"/>
    </row>
    <row r="3" spans="2:5">
      <c r="B3" s="129" t="s">
        <v>376</v>
      </c>
      <c r="C3" s="130" t="str">
        <f>IF('START HERE'!D11="","Customer",'START HERE'!D11)</f>
        <v>Customer</v>
      </c>
    </row>
    <row r="4" spans="2:5">
      <c r="B4" s="129" t="s">
        <v>377</v>
      </c>
      <c r="C4" s="131">
        <f ca="1">TODAY()</f>
        <v>45671</v>
      </c>
    </row>
    <row r="5" spans="2:5" ht="17.25">
      <c r="B5" s="204" t="s">
        <v>378</v>
      </c>
      <c r="C5" s="205"/>
    </row>
    <row r="6" spans="2:5">
      <c r="B6" s="129" t="s">
        <v>379</v>
      </c>
      <c r="C6" s="132" t="s">
        <v>380</v>
      </c>
    </row>
    <row r="7" spans="2:5">
      <c r="B7" s="129" t="s">
        <v>381</v>
      </c>
      <c r="C7" s="132" t="s">
        <v>382</v>
      </c>
    </row>
    <row r="8" spans="2:5">
      <c r="B8" s="129" t="s">
        <v>383</v>
      </c>
      <c r="C8" s="132" t="s">
        <v>384</v>
      </c>
    </row>
    <row r="9" spans="2:5">
      <c r="B9" s="133" t="s">
        <v>385</v>
      </c>
      <c r="C9" s="132" t="s">
        <v>386</v>
      </c>
    </row>
    <row r="10" spans="2:5" ht="15.75" thickBot="1">
      <c r="B10" s="134" t="s">
        <v>387</v>
      </c>
      <c r="C10" s="135" t="s">
        <v>388</v>
      </c>
    </row>
    <row r="11" spans="2:5" ht="15.75" thickBot="1"/>
    <row r="12" spans="2:5" ht="20.25" customHeight="1">
      <c r="B12" s="206" t="s">
        <v>389</v>
      </c>
      <c r="C12" s="207"/>
      <c r="D12" s="136" t="s">
        <v>390</v>
      </c>
      <c r="E12" s="137" t="str">
        <f>IF('START HERE'!D11="","Customer",'START HERE'!D11)</f>
        <v>Customer</v>
      </c>
    </row>
    <row r="13" spans="2:5">
      <c r="B13" s="138" t="s">
        <v>391</v>
      </c>
      <c r="C13" s="122" t="s">
        <v>392</v>
      </c>
      <c r="D13" s="123"/>
      <c r="E13" s="139"/>
    </row>
    <row r="14" spans="2:5">
      <c r="B14" s="140">
        <v>1</v>
      </c>
      <c r="C14" s="118" t="s">
        <v>393</v>
      </c>
      <c r="D14" s="119" t="s">
        <v>383</v>
      </c>
      <c r="E14" s="141" t="s">
        <v>379</v>
      </c>
    </row>
    <row r="15" spans="2:5">
      <c r="B15" s="140">
        <v>2</v>
      </c>
      <c r="C15" s="118" t="s">
        <v>394</v>
      </c>
      <c r="D15" s="119" t="s">
        <v>383</v>
      </c>
      <c r="E15" s="141" t="s">
        <v>379</v>
      </c>
    </row>
    <row r="16" spans="2:5">
      <c r="B16" s="140">
        <v>3</v>
      </c>
      <c r="C16" s="118" t="s">
        <v>395</v>
      </c>
      <c r="D16" s="120" t="s">
        <v>383</v>
      </c>
      <c r="E16" s="142" t="s">
        <v>379</v>
      </c>
    </row>
    <row r="17" spans="2:5">
      <c r="B17" s="140">
        <v>4</v>
      </c>
      <c r="C17" s="118" t="s">
        <v>396</v>
      </c>
      <c r="D17" s="119"/>
      <c r="E17" s="141" t="s">
        <v>379</v>
      </c>
    </row>
    <row r="18" spans="2:5">
      <c r="B18" s="140">
        <v>5</v>
      </c>
      <c r="C18" s="118" t="s">
        <v>397</v>
      </c>
      <c r="D18" s="120"/>
      <c r="E18" s="142" t="s">
        <v>379</v>
      </c>
    </row>
    <row r="19" spans="2:5">
      <c r="B19" s="143" t="s">
        <v>398</v>
      </c>
      <c r="C19" s="124" t="s">
        <v>399</v>
      </c>
      <c r="D19" s="125"/>
      <c r="E19" s="144"/>
    </row>
    <row r="20" spans="2:5">
      <c r="B20" s="145">
        <v>1</v>
      </c>
      <c r="C20" s="118" t="s">
        <v>400</v>
      </c>
      <c r="D20" s="120"/>
      <c r="E20" s="142" t="s">
        <v>379</v>
      </c>
    </row>
    <row r="21" spans="2:5">
      <c r="B21" s="145">
        <v>2</v>
      </c>
      <c r="C21" s="118" t="s">
        <v>401</v>
      </c>
      <c r="D21" s="120"/>
      <c r="E21" s="142" t="s">
        <v>379</v>
      </c>
    </row>
    <row r="22" spans="2:5">
      <c r="B22" s="145">
        <v>3</v>
      </c>
      <c r="C22" s="118" t="s">
        <v>402</v>
      </c>
      <c r="D22" s="120"/>
      <c r="E22" s="142" t="s">
        <v>379</v>
      </c>
    </row>
    <row r="23" spans="2:5">
      <c r="B23" s="145">
        <v>4</v>
      </c>
      <c r="C23" s="118" t="s">
        <v>403</v>
      </c>
      <c r="D23" s="120"/>
      <c r="E23" s="142" t="s">
        <v>379</v>
      </c>
    </row>
    <row r="24" spans="2:5">
      <c r="B24" s="145">
        <v>5</v>
      </c>
      <c r="C24" s="118" t="s">
        <v>404</v>
      </c>
      <c r="D24" s="120"/>
      <c r="E24" s="142" t="s">
        <v>379</v>
      </c>
    </row>
    <row r="25" spans="2:5">
      <c r="B25" s="145">
        <v>6</v>
      </c>
      <c r="C25" s="118" t="s">
        <v>405</v>
      </c>
      <c r="D25" s="120"/>
      <c r="E25" s="142" t="s">
        <v>379</v>
      </c>
    </row>
    <row r="26" spans="2:5">
      <c r="B26" s="143" t="s">
        <v>381</v>
      </c>
      <c r="C26" s="124" t="s">
        <v>406</v>
      </c>
      <c r="D26" s="125"/>
      <c r="E26" s="144"/>
    </row>
    <row r="27" spans="2:5">
      <c r="B27" s="145">
        <v>1</v>
      </c>
      <c r="C27" s="118" t="s">
        <v>407</v>
      </c>
      <c r="D27" s="119" t="s">
        <v>383</v>
      </c>
      <c r="E27" s="146" t="s">
        <v>379</v>
      </c>
    </row>
    <row r="28" spans="2:5">
      <c r="B28" s="145">
        <v>2</v>
      </c>
      <c r="C28" s="118" t="s">
        <v>408</v>
      </c>
      <c r="D28" s="119" t="s">
        <v>383</v>
      </c>
      <c r="E28" s="146" t="s">
        <v>379</v>
      </c>
    </row>
    <row r="29" spans="2:5">
      <c r="B29" s="143" t="s">
        <v>409</v>
      </c>
      <c r="C29" s="124" t="s">
        <v>410</v>
      </c>
      <c r="D29" s="125"/>
      <c r="E29" s="144"/>
    </row>
    <row r="30" spans="2:5">
      <c r="B30" s="145">
        <v>1</v>
      </c>
      <c r="C30" s="118" t="s">
        <v>411</v>
      </c>
      <c r="D30" s="119" t="s">
        <v>383</v>
      </c>
      <c r="E30" s="146" t="s">
        <v>379</v>
      </c>
    </row>
    <row r="31" spans="2:5">
      <c r="B31" s="145">
        <v>2</v>
      </c>
      <c r="C31" s="118" t="s">
        <v>412</v>
      </c>
      <c r="D31" s="119" t="s">
        <v>383</v>
      </c>
      <c r="E31" s="147" t="s">
        <v>379</v>
      </c>
    </row>
    <row r="32" spans="2:5">
      <c r="B32" s="145">
        <v>3</v>
      </c>
      <c r="C32" s="118" t="s">
        <v>413</v>
      </c>
      <c r="D32" s="119" t="s">
        <v>381</v>
      </c>
      <c r="E32" s="147" t="s">
        <v>379</v>
      </c>
    </row>
    <row r="33" spans="2:5">
      <c r="B33" s="145">
        <v>4</v>
      </c>
      <c r="C33" s="118" t="s">
        <v>414</v>
      </c>
      <c r="D33" s="119" t="s">
        <v>379</v>
      </c>
      <c r="E33" s="147" t="s">
        <v>381</v>
      </c>
    </row>
    <row r="34" spans="2:5">
      <c r="B34" s="145">
        <v>5</v>
      </c>
      <c r="C34" s="118" t="s">
        <v>415</v>
      </c>
      <c r="D34" s="119" t="s">
        <v>383</v>
      </c>
      <c r="E34" s="147" t="s">
        <v>379</v>
      </c>
    </row>
    <row r="35" spans="2:5">
      <c r="B35" s="143" t="s">
        <v>416</v>
      </c>
      <c r="C35" s="124" t="s">
        <v>417</v>
      </c>
      <c r="D35" s="125"/>
      <c r="E35" s="144"/>
    </row>
    <row r="36" spans="2:5">
      <c r="B36" s="145">
        <v>1</v>
      </c>
      <c r="C36" s="118" t="s">
        <v>418</v>
      </c>
      <c r="D36" s="119" t="s">
        <v>381</v>
      </c>
      <c r="E36" s="147" t="s">
        <v>379</v>
      </c>
    </row>
    <row r="37" spans="2:5">
      <c r="B37" s="145">
        <v>2</v>
      </c>
      <c r="C37" s="118" t="s">
        <v>419</v>
      </c>
      <c r="D37" s="119" t="s">
        <v>381</v>
      </c>
      <c r="E37" s="147" t="s">
        <v>379</v>
      </c>
    </row>
    <row r="38" spans="2:5">
      <c r="B38" s="145">
        <v>3</v>
      </c>
      <c r="C38" s="118" t="s">
        <v>420</v>
      </c>
      <c r="D38" s="119" t="s">
        <v>383</v>
      </c>
      <c r="E38" s="147" t="s">
        <v>379</v>
      </c>
    </row>
    <row r="39" spans="2:5">
      <c r="B39" s="145">
        <v>4</v>
      </c>
      <c r="C39" s="118" t="s">
        <v>421</v>
      </c>
      <c r="D39" s="119" t="s">
        <v>381</v>
      </c>
      <c r="E39" s="147" t="s">
        <v>379</v>
      </c>
    </row>
    <row r="40" spans="2:5">
      <c r="B40" s="145">
        <v>5</v>
      </c>
      <c r="C40" s="118" t="s">
        <v>422</v>
      </c>
      <c r="D40" s="119" t="s">
        <v>383</v>
      </c>
      <c r="E40" s="147" t="s">
        <v>379</v>
      </c>
    </row>
    <row r="41" spans="2:5">
      <c r="B41" s="143" t="s">
        <v>423</v>
      </c>
      <c r="C41" s="124" t="s">
        <v>424</v>
      </c>
      <c r="D41" s="125"/>
      <c r="E41" s="144"/>
    </row>
    <row r="42" spans="2:5">
      <c r="B42" s="145">
        <v>1</v>
      </c>
      <c r="C42" s="118" t="s">
        <v>425</v>
      </c>
      <c r="D42" s="119" t="s">
        <v>381</v>
      </c>
      <c r="E42" s="147" t="s">
        <v>379</v>
      </c>
    </row>
    <row r="43" spans="2:5">
      <c r="B43" s="145">
        <v>2</v>
      </c>
      <c r="C43" s="118" t="s">
        <v>426</v>
      </c>
      <c r="D43" s="119" t="s">
        <v>381</v>
      </c>
      <c r="E43" s="147" t="s">
        <v>379</v>
      </c>
    </row>
    <row r="44" spans="2:5">
      <c r="B44" s="145">
        <v>3</v>
      </c>
      <c r="C44" s="118" t="s">
        <v>427</v>
      </c>
      <c r="D44" s="119" t="s">
        <v>381</v>
      </c>
      <c r="E44" s="147" t="s">
        <v>379</v>
      </c>
    </row>
    <row r="45" spans="2:5">
      <c r="B45" s="143" t="s">
        <v>428</v>
      </c>
      <c r="C45" s="124" t="s">
        <v>429</v>
      </c>
      <c r="D45" s="125"/>
      <c r="E45" s="144"/>
    </row>
    <row r="46" spans="2:5" ht="15.75" thickBot="1">
      <c r="B46" s="148">
        <v>1</v>
      </c>
      <c r="C46" s="149" t="s">
        <v>430</v>
      </c>
      <c r="D46" s="150" t="s">
        <v>383</v>
      </c>
      <c r="E46" s="151" t="s">
        <v>379</v>
      </c>
    </row>
    <row r="47" spans="2:5" ht="24.75" customHeight="1">
      <c r="B47" s="206" t="s">
        <v>431</v>
      </c>
      <c r="C47" s="207"/>
      <c r="D47" s="136" t="s">
        <v>390</v>
      </c>
      <c r="E47" s="137" t="str">
        <f>IF('START HERE'!D46="","Customer",'START HERE'!D46)</f>
        <v>Customer</v>
      </c>
    </row>
    <row r="48" spans="2:5">
      <c r="B48" s="143" t="s">
        <v>391</v>
      </c>
      <c r="C48" s="124" t="s">
        <v>432</v>
      </c>
      <c r="D48" s="125"/>
      <c r="E48" s="144"/>
    </row>
    <row r="49" spans="2:5">
      <c r="B49" s="145">
        <v>1</v>
      </c>
      <c r="C49" s="118" t="s">
        <v>433</v>
      </c>
      <c r="D49" s="119" t="s">
        <v>381</v>
      </c>
      <c r="E49" s="141" t="s">
        <v>379</v>
      </c>
    </row>
    <row r="50" spans="2:5">
      <c r="B50" s="145">
        <v>2</v>
      </c>
      <c r="C50" s="118" t="s">
        <v>434</v>
      </c>
      <c r="D50" s="119" t="s">
        <v>383</v>
      </c>
      <c r="E50" s="141" t="s">
        <v>379</v>
      </c>
    </row>
    <row r="51" spans="2:5">
      <c r="B51" s="145">
        <v>3</v>
      </c>
      <c r="C51" s="118" t="s">
        <v>435</v>
      </c>
      <c r="D51" s="119" t="s">
        <v>381</v>
      </c>
      <c r="E51" s="141" t="s">
        <v>379</v>
      </c>
    </row>
    <row r="52" spans="2:5">
      <c r="B52" s="145">
        <v>4</v>
      </c>
      <c r="C52" s="118" t="s">
        <v>436</v>
      </c>
      <c r="D52" s="119" t="s">
        <v>383</v>
      </c>
      <c r="E52" s="141" t="s">
        <v>379</v>
      </c>
    </row>
    <row r="53" spans="2:5">
      <c r="B53" s="145">
        <v>5</v>
      </c>
      <c r="C53" s="118" t="s">
        <v>437</v>
      </c>
      <c r="D53" s="119" t="s">
        <v>383</v>
      </c>
      <c r="E53" s="141" t="s">
        <v>379</v>
      </c>
    </row>
    <row r="54" spans="2:5">
      <c r="B54" s="143" t="s">
        <v>398</v>
      </c>
      <c r="C54" s="124" t="s">
        <v>438</v>
      </c>
      <c r="D54" s="125"/>
      <c r="E54" s="144"/>
    </row>
    <row r="55" spans="2:5">
      <c r="B55" s="152">
        <v>1</v>
      </c>
      <c r="C55" s="118" t="s">
        <v>439</v>
      </c>
      <c r="D55" s="119"/>
      <c r="E55" s="147" t="s">
        <v>379</v>
      </c>
    </row>
    <row r="56" spans="2:5">
      <c r="B56" s="152">
        <v>2</v>
      </c>
      <c r="C56" s="118" t="s">
        <v>440</v>
      </c>
      <c r="D56" s="119"/>
      <c r="E56" s="147" t="s">
        <v>379</v>
      </c>
    </row>
    <row r="57" spans="2:5">
      <c r="B57" s="152">
        <v>3</v>
      </c>
      <c r="C57" s="118" t="s">
        <v>441</v>
      </c>
      <c r="D57" s="119"/>
      <c r="E57" s="147" t="s">
        <v>379</v>
      </c>
    </row>
    <row r="58" spans="2:5">
      <c r="B58" s="143" t="s">
        <v>381</v>
      </c>
      <c r="C58" s="124" t="s">
        <v>442</v>
      </c>
      <c r="D58" s="125"/>
      <c r="E58" s="144"/>
    </row>
    <row r="59" spans="2:5">
      <c r="B59" s="145">
        <v>1</v>
      </c>
      <c r="C59" s="118" t="s">
        <v>443</v>
      </c>
      <c r="D59" s="118"/>
      <c r="E59" s="146" t="s">
        <v>379</v>
      </c>
    </row>
    <row r="60" spans="2:5">
      <c r="B60" s="145">
        <v>2</v>
      </c>
      <c r="C60" s="118" t="s">
        <v>444</v>
      </c>
      <c r="D60" s="118"/>
      <c r="E60" s="146" t="s">
        <v>379</v>
      </c>
    </row>
    <row r="61" spans="2:5" ht="15.75" thickBot="1">
      <c r="B61" s="148">
        <v>3</v>
      </c>
      <c r="C61" s="149" t="s">
        <v>445</v>
      </c>
      <c r="D61" s="149"/>
      <c r="E61" s="153" t="s">
        <v>379</v>
      </c>
    </row>
    <row r="62" spans="2:5" ht="24" customHeight="1">
      <c r="B62" s="206" t="s">
        <v>446</v>
      </c>
      <c r="C62" s="207"/>
      <c r="D62" s="136" t="s">
        <v>390</v>
      </c>
      <c r="E62" s="137" t="str">
        <f>IF('START HERE'!D61="","Customer",'START HERE'!D61)</f>
        <v>Customer</v>
      </c>
    </row>
    <row r="63" spans="2:5">
      <c r="B63" s="143" t="s">
        <v>391</v>
      </c>
      <c r="C63" s="124" t="s">
        <v>432</v>
      </c>
      <c r="D63" s="125"/>
      <c r="E63" s="144"/>
    </row>
    <row r="64" spans="2:5">
      <c r="B64" s="145">
        <v>1</v>
      </c>
      <c r="C64" s="118" t="s">
        <v>447</v>
      </c>
      <c r="D64" s="119" t="s">
        <v>381</v>
      </c>
      <c r="E64" s="141" t="s">
        <v>379</v>
      </c>
    </row>
    <row r="65" spans="2:5">
      <c r="B65" s="145">
        <v>2</v>
      </c>
      <c r="C65" s="118" t="s">
        <v>448</v>
      </c>
      <c r="D65" s="119" t="s">
        <v>381</v>
      </c>
      <c r="E65" s="141" t="s">
        <v>379</v>
      </c>
    </row>
    <row r="66" spans="2:5">
      <c r="B66" s="145">
        <v>3</v>
      </c>
      <c r="C66" s="118" t="s">
        <v>449</v>
      </c>
      <c r="D66" s="119" t="s">
        <v>381</v>
      </c>
      <c r="E66" s="141" t="s">
        <v>379</v>
      </c>
    </row>
    <row r="67" spans="2:5">
      <c r="B67" s="145">
        <v>4</v>
      </c>
      <c r="C67" s="118" t="s">
        <v>450</v>
      </c>
      <c r="D67" s="119" t="s">
        <v>381</v>
      </c>
      <c r="E67" s="141" t="s">
        <v>379</v>
      </c>
    </row>
    <row r="68" spans="2:5">
      <c r="B68" s="145">
        <v>5</v>
      </c>
      <c r="C68" s="118" t="s">
        <v>451</v>
      </c>
      <c r="D68" s="119" t="s">
        <v>381</v>
      </c>
      <c r="E68" s="141" t="s">
        <v>379</v>
      </c>
    </row>
    <row r="69" spans="2:5">
      <c r="B69" s="145">
        <v>6</v>
      </c>
      <c r="C69" s="118" t="s">
        <v>452</v>
      </c>
      <c r="D69" s="119" t="s">
        <v>381</v>
      </c>
      <c r="E69" s="141" t="s">
        <v>379</v>
      </c>
    </row>
    <row r="70" spans="2:5">
      <c r="B70" s="145">
        <v>7</v>
      </c>
      <c r="C70" s="118" t="s">
        <v>453</v>
      </c>
      <c r="D70" s="120" t="s">
        <v>381</v>
      </c>
      <c r="E70" s="142" t="s">
        <v>379</v>
      </c>
    </row>
    <row r="71" spans="2:5">
      <c r="B71" s="145">
        <v>8</v>
      </c>
      <c r="C71" s="118" t="s">
        <v>454</v>
      </c>
      <c r="D71" s="120" t="s">
        <v>383</v>
      </c>
      <c r="E71" s="142" t="s">
        <v>379</v>
      </c>
    </row>
    <row r="72" spans="2:5">
      <c r="B72" s="145">
        <v>9</v>
      </c>
      <c r="C72" s="118" t="s">
        <v>455</v>
      </c>
      <c r="D72" s="119" t="s">
        <v>381</v>
      </c>
      <c r="E72" s="141" t="s">
        <v>379</v>
      </c>
    </row>
    <row r="73" spans="2:5">
      <c r="B73" s="145">
        <v>10</v>
      </c>
      <c r="C73" s="118" t="s">
        <v>456</v>
      </c>
      <c r="D73" s="119" t="s">
        <v>381</v>
      </c>
      <c r="E73" s="141" t="s">
        <v>379</v>
      </c>
    </row>
    <row r="74" spans="2:5">
      <c r="B74" s="145">
        <v>11</v>
      </c>
      <c r="C74" s="118" t="s">
        <v>457</v>
      </c>
      <c r="D74" s="119" t="s">
        <v>381</v>
      </c>
      <c r="E74" s="141" t="s">
        <v>379</v>
      </c>
    </row>
    <row r="75" spans="2:5">
      <c r="B75" s="143" t="s">
        <v>398</v>
      </c>
      <c r="C75" s="124" t="s">
        <v>438</v>
      </c>
      <c r="D75" s="125"/>
      <c r="E75" s="144"/>
    </row>
    <row r="76" spans="2:5">
      <c r="B76" s="154">
        <v>1</v>
      </c>
      <c r="C76" s="126" t="s">
        <v>458</v>
      </c>
      <c r="D76" s="118"/>
      <c r="E76" s="146" t="s">
        <v>379</v>
      </c>
    </row>
    <row r="77" spans="2:5">
      <c r="B77" s="154">
        <v>2</v>
      </c>
      <c r="C77" s="126" t="s">
        <v>459</v>
      </c>
      <c r="D77" s="118"/>
      <c r="E77" s="146" t="s">
        <v>379</v>
      </c>
    </row>
    <row r="78" spans="2:5">
      <c r="B78" s="152">
        <v>3</v>
      </c>
      <c r="C78" s="118" t="s">
        <v>460</v>
      </c>
      <c r="D78" s="119"/>
      <c r="E78" s="147" t="s">
        <v>379</v>
      </c>
    </row>
    <row r="79" spans="2:5">
      <c r="B79" s="152">
        <v>4</v>
      </c>
      <c r="C79" s="118" t="s">
        <v>461</v>
      </c>
      <c r="D79" s="119"/>
      <c r="E79" s="147" t="s">
        <v>379</v>
      </c>
    </row>
    <row r="80" spans="2:5">
      <c r="B80" s="145">
        <v>5</v>
      </c>
      <c r="C80" s="118" t="s">
        <v>462</v>
      </c>
      <c r="D80" s="119"/>
      <c r="E80" s="147" t="s">
        <v>379</v>
      </c>
    </row>
    <row r="81" spans="2:5">
      <c r="B81" s="145">
        <v>6</v>
      </c>
      <c r="C81" s="118" t="s">
        <v>463</v>
      </c>
      <c r="D81" s="119"/>
      <c r="E81" s="147" t="s">
        <v>379</v>
      </c>
    </row>
    <row r="82" spans="2:5">
      <c r="B82" s="145">
        <v>7</v>
      </c>
      <c r="C82" s="118" t="s">
        <v>464</v>
      </c>
      <c r="D82" s="118"/>
      <c r="E82" s="147" t="s">
        <v>379</v>
      </c>
    </row>
    <row r="83" spans="2:5">
      <c r="B83" s="145">
        <v>8</v>
      </c>
      <c r="C83" s="118" t="s">
        <v>465</v>
      </c>
      <c r="D83" s="119"/>
      <c r="E83" s="141" t="s">
        <v>379</v>
      </c>
    </row>
    <row r="84" spans="2:5">
      <c r="B84" s="145">
        <v>9</v>
      </c>
      <c r="C84" s="118" t="s">
        <v>466</v>
      </c>
      <c r="D84" s="119"/>
      <c r="E84" s="141" t="s">
        <v>379</v>
      </c>
    </row>
    <row r="85" spans="2:5">
      <c r="B85" s="145">
        <v>10</v>
      </c>
      <c r="C85" s="118" t="s">
        <v>467</v>
      </c>
      <c r="D85" s="119"/>
      <c r="E85" s="141" t="s">
        <v>379</v>
      </c>
    </row>
    <row r="86" spans="2:5">
      <c r="B86" s="145">
        <v>11</v>
      </c>
      <c r="C86" s="118" t="s">
        <v>468</v>
      </c>
      <c r="D86" s="119"/>
      <c r="E86" s="141" t="s">
        <v>379</v>
      </c>
    </row>
    <row r="87" spans="2:5">
      <c r="B87" s="143" t="s">
        <v>381</v>
      </c>
      <c r="C87" s="124" t="s">
        <v>442</v>
      </c>
      <c r="D87" s="125"/>
      <c r="E87" s="144"/>
    </row>
    <row r="88" spans="2:5">
      <c r="B88" s="154">
        <v>1</v>
      </c>
      <c r="C88" s="126" t="s">
        <v>469</v>
      </c>
      <c r="D88" s="118"/>
      <c r="E88" s="146" t="s">
        <v>379</v>
      </c>
    </row>
    <row r="89" spans="2:5">
      <c r="B89" s="154">
        <v>2</v>
      </c>
      <c r="C89" s="126" t="s">
        <v>470</v>
      </c>
      <c r="D89" s="118"/>
      <c r="E89" s="146" t="s">
        <v>379</v>
      </c>
    </row>
    <row r="90" spans="2:5">
      <c r="B90" s="152">
        <v>3</v>
      </c>
      <c r="C90" s="118" t="s">
        <v>471</v>
      </c>
      <c r="D90" s="119"/>
      <c r="E90" s="147" t="s">
        <v>379</v>
      </c>
    </row>
    <row r="91" spans="2:5">
      <c r="B91" s="152">
        <v>4</v>
      </c>
      <c r="C91" s="118" t="s">
        <v>472</v>
      </c>
      <c r="D91" s="119"/>
      <c r="E91" s="147" t="s">
        <v>379</v>
      </c>
    </row>
    <row r="92" spans="2:5">
      <c r="B92" s="145">
        <v>5</v>
      </c>
      <c r="C92" s="118" t="s">
        <v>473</v>
      </c>
      <c r="D92" s="119"/>
      <c r="E92" s="147" t="s">
        <v>379</v>
      </c>
    </row>
    <row r="93" spans="2:5">
      <c r="B93" s="145">
        <v>6</v>
      </c>
      <c r="C93" s="118" t="s">
        <v>474</v>
      </c>
      <c r="D93" s="118"/>
      <c r="E93" s="147" t="s">
        <v>379</v>
      </c>
    </row>
    <row r="94" spans="2:5">
      <c r="B94" s="145">
        <v>7</v>
      </c>
      <c r="C94" s="118" t="s">
        <v>475</v>
      </c>
      <c r="D94" s="118"/>
      <c r="E94" s="147" t="s">
        <v>379</v>
      </c>
    </row>
    <row r="95" spans="2:5">
      <c r="B95" s="145">
        <v>8</v>
      </c>
      <c r="C95" s="118" t="s">
        <v>476</v>
      </c>
      <c r="D95" s="118"/>
      <c r="E95" s="147" t="s">
        <v>379</v>
      </c>
    </row>
    <row r="96" spans="2:5">
      <c r="B96" s="145">
        <v>9</v>
      </c>
      <c r="C96" s="118" t="s">
        <v>477</v>
      </c>
      <c r="D96" s="118"/>
      <c r="E96" s="147" t="s">
        <v>379</v>
      </c>
    </row>
    <row r="97" spans="2:5">
      <c r="B97" s="145">
        <v>10</v>
      </c>
      <c r="C97" s="118" t="s">
        <v>478</v>
      </c>
      <c r="D97" s="119"/>
      <c r="E97" s="141" t="s">
        <v>379</v>
      </c>
    </row>
    <row r="98" spans="2:5">
      <c r="B98" s="145">
        <v>11</v>
      </c>
      <c r="C98" s="118" t="s">
        <v>479</v>
      </c>
      <c r="D98" s="119"/>
      <c r="E98" s="141" t="s">
        <v>379</v>
      </c>
    </row>
    <row r="99" spans="2:5">
      <c r="B99" s="143" t="s">
        <v>409</v>
      </c>
      <c r="C99" s="124" t="s">
        <v>480</v>
      </c>
      <c r="D99" s="125"/>
      <c r="E99" s="144"/>
    </row>
    <row r="100" spans="2:5">
      <c r="B100" s="145">
        <v>1</v>
      </c>
      <c r="C100" s="118" t="s">
        <v>481</v>
      </c>
      <c r="D100" s="119" t="s">
        <v>383</v>
      </c>
      <c r="E100" s="147" t="s">
        <v>379</v>
      </c>
    </row>
    <row r="101" spans="2:5">
      <c r="B101" s="145">
        <v>2</v>
      </c>
      <c r="C101" s="118" t="s">
        <v>482</v>
      </c>
      <c r="D101" s="119" t="s">
        <v>383</v>
      </c>
      <c r="E101" s="147" t="s">
        <v>379</v>
      </c>
    </row>
    <row r="102" spans="2:5" ht="15.75" thickBot="1">
      <c r="B102" s="148">
        <v>3</v>
      </c>
      <c r="C102" s="149" t="s">
        <v>483</v>
      </c>
      <c r="D102" s="150" t="s">
        <v>383</v>
      </c>
      <c r="E102" s="151" t="s">
        <v>379</v>
      </c>
    </row>
    <row r="103" spans="2:5" ht="22.5" customHeight="1">
      <c r="B103" s="206" t="s">
        <v>484</v>
      </c>
      <c r="C103" s="207"/>
      <c r="D103" s="136" t="s">
        <v>390</v>
      </c>
      <c r="E103" s="137" t="str">
        <f>IF('START HERE'!D102="","Customer",'START HERE'!D102)</f>
        <v>Customer</v>
      </c>
    </row>
    <row r="104" spans="2:5">
      <c r="B104" s="143" t="s">
        <v>391</v>
      </c>
      <c r="C104" s="124" t="s">
        <v>432</v>
      </c>
      <c r="D104" s="125"/>
      <c r="E104" s="144"/>
    </row>
    <row r="105" spans="2:5">
      <c r="B105" s="145">
        <v>1</v>
      </c>
      <c r="C105" s="118" t="s">
        <v>485</v>
      </c>
      <c r="D105" s="120" t="s">
        <v>381</v>
      </c>
      <c r="E105" s="142" t="s">
        <v>379</v>
      </c>
    </row>
    <row r="106" spans="2:5">
      <c r="B106" s="145">
        <v>2</v>
      </c>
      <c r="C106" s="118" t="s">
        <v>486</v>
      </c>
      <c r="D106" s="119" t="s">
        <v>379</v>
      </c>
      <c r="E106" s="141" t="s">
        <v>381</v>
      </c>
    </row>
    <row r="107" spans="2:5">
      <c r="B107" s="145">
        <v>3</v>
      </c>
      <c r="C107" s="118" t="s">
        <v>487</v>
      </c>
      <c r="D107" s="119" t="s">
        <v>381</v>
      </c>
      <c r="E107" s="141" t="s">
        <v>379</v>
      </c>
    </row>
    <row r="108" spans="2:5">
      <c r="B108" s="145">
        <v>4</v>
      </c>
      <c r="C108" s="118" t="s">
        <v>488</v>
      </c>
      <c r="D108" s="119" t="s">
        <v>381</v>
      </c>
      <c r="E108" s="141" t="s">
        <v>379</v>
      </c>
    </row>
    <row r="109" spans="2:5">
      <c r="B109" s="145">
        <v>5</v>
      </c>
      <c r="C109" s="118" t="s">
        <v>489</v>
      </c>
      <c r="D109" s="119" t="s">
        <v>381</v>
      </c>
      <c r="E109" s="141" t="s">
        <v>379</v>
      </c>
    </row>
    <row r="110" spans="2:5">
      <c r="B110" s="143" t="s">
        <v>398</v>
      </c>
      <c r="C110" s="124" t="s">
        <v>438</v>
      </c>
      <c r="D110" s="125"/>
      <c r="E110" s="144"/>
    </row>
    <row r="111" spans="2:5">
      <c r="B111" s="145">
        <v>1</v>
      </c>
      <c r="C111" s="118" t="s">
        <v>490</v>
      </c>
      <c r="D111" s="119" t="s">
        <v>381</v>
      </c>
      <c r="E111" s="147" t="s">
        <v>379</v>
      </c>
    </row>
    <row r="112" spans="2:5">
      <c r="B112" s="145">
        <v>4</v>
      </c>
      <c r="C112" s="118" t="s">
        <v>491</v>
      </c>
      <c r="D112" s="119"/>
      <c r="E112" s="147" t="s">
        <v>379</v>
      </c>
    </row>
    <row r="113" spans="2:5">
      <c r="B113" s="145">
        <v>5</v>
      </c>
      <c r="C113" s="118" t="s">
        <v>492</v>
      </c>
      <c r="D113" s="119"/>
      <c r="E113" s="147" t="s">
        <v>379</v>
      </c>
    </row>
    <row r="114" spans="2:5">
      <c r="B114" s="145">
        <v>6</v>
      </c>
      <c r="C114" s="118" t="s">
        <v>493</v>
      </c>
      <c r="D114" s="119"/>
      <c r="E114" s="147" t="s">
        <v>379</v>
      </c>
    </row>
    <row r="115" spans="2:5">
      <c r="B115" s="145">
        <v>7</v>
      </c>
      <c r="C115" s="127" t="s">
        <v>494</v>
      </c>
      <c r="D115" s="119"/>
      <c r="E115" s="147" t="s">
        <v>379</v>
      </c>
    </row>
    <row r="116" spans="2:5">
      <c r="B116" s="143" t="s">
        <v>381</v>
      </c>
      <c r="C116" s="124" t="s">
        <v>442</v>
      </c>
      <c r="D116" s="125"/>
      <c r="E116" s="144"/>
    </row>
    <row r="117" spans="2:5">
      <c r="B117" s="145">
        <v>1</v>
      </c>
      <c r="C117" s="118" t="s">
        <v>495</v>
      </c>
      <c r="D117" s="119"/>
      <c r="E117" s="147" t="s">
        <v>379</v>
      </c>
    </row>
    <row r="118" spans="2:5">
      <c r="B118" s="145">
        <v>2</v>
      </c>
      <c r="C118" s="118" t="s">
        <v>496</v>
      </c>
      <c r="D118" s="119"/>
      <c r="E118" s="147" t="s">
        <v>379</v>
      </c>
    </row>
    <row r="119" spans="2:5">
      <c r="B119" s="145">
        <v>3</v>
      </c>
      <c r="C119" s="118" t="s">
        <v>497</v>
      </c>
      <c r="D119" s="119"/>
      <c r="E119" s="147" t="s">
        <v>379</v>
      </c>
    </row>
    <row r="120" spans="2:5">
      <c r="B120" s="143" t="s">
        <v>409</v>
      </c>
      <c r="C120" s="124" t="s">
        <v>480</v>
      </c>
      <c r="D120" s="125"/>
      <c r="E120" s="144"/>
    </row>
    <row r="121" spans="2:5">
      <c r="B121" s="145">
        <v>1</v>
      </c>
      <c r="C121" s="118" t="s">
        <v>498</v>
      </c>
      <c r="D121" s="119" t="s">
        <v>383</v>
      </c>
      <c r="E121" s="147" t="s">
        <v>379</v>
      </c>
    </row>
    <row r="122" spans="2:5" ht="15.75" thickBot="1">
      <c r="B122" s="148">
        <v>2</v>
      </c>
      <c r="C122" s="149" t="s">
        <v>499</v>
      </c>
      <c r="D122" s="150" t="s">
        <v>383</v>
      </c>
      <c r="E122" s="151" t="s">
        <v>379</v>
      </c>
    </row>
    <row r="123" spans="2:5" ht="21" customHeight="1">
      <c r="B123" s="206" t="s">
        <v>500</v>
      </c>
      <c r="C123" s="207"/>
      <c r="D123" s="136" t="s">
        <v>390</v>
      </c>
      <c r="E123" s="137" t="str">
        <f>IF('START HERE'!D122="","Customer",'START HERE'!D122)</f>
        <v>Customer</v>
      </c>
    </row>
    <row r="124" spans="2:5">
      <c r="B124" s="143" t="s">
        <v>391</v>
      </c>
      <c r="C124" s="124" t="s">
        <v>432</v>
      </c>
      <c r="D124" s="125"/>
      <c r="E124" s="144"/>
    </row>
    <row r="125" spans="2:5">
      <c r="B125" s="145">
        <v>1</v>
      </c>
      <c r="C125" s="118" t="s">
        <v>501</v>
      </c>
      <c r="D125" s="119" t="s">
        <v>379</v>
      </c>
      <c r="E125" s="141" t="s">
        <v>383</v>
      </c>
    </row>
    <row r="126" spans="2:5">
      <c r="B126" s="145">
        <v>2</v>
      </c>
      <c r="C126" s="118" t="s">
        <v>502</v>
      </c>
      <c r="D126" s="119" t="s">
        <v>379</v>
      </c>
      <c r="E126" s="141" t="s">
        <v>381</v>
      </c>
    </row>
    <row r="127" spans="2:5">
      <c r="B127" s="143" t="s">
        <v>398</v>
      </c>
      <c r="C127" s="124" t="s">
        <v>438</v>
      </c>
      <c r="D127" s="125"/>
      <c r="E127" s="144"/>
    </row>
    <row r="128" spans="2:5">
      <c r="B128" s="145">
        <v>1</v>
      </c>
      <c r="C128" s="118" t="s">
        <v>503</v>
      </c>
      <c r="D128" s="119" t="s">
        <v>379</v>
      </c>
      <c r="E128" s="147"/>
    </row>
    <row r="129" spans="2:5">
      <c r="B129" s="145">
        <v>2</v>
      </c>
      <c r="C129" s="118" t="s">
        <v>504</v>
      </c>
      <c r="D129" s="119" t="s">
        <v>379</v>
      </c>
      <c r="E129" s="147"/>
    </row>
    <row r="130" spans="2:5">
      <c r="B130" s="145">
        <v>3</v>
      </c>
      <c r="C130" s="118" t="s">
        <v>505</v>
      </c>
      <c r="D130" s="119" t="s">
        <v>379</v>
      </c>
      <c r="E130" s="147"/>
    </row>
    <row r="131" spans="2:5">
      <c r="B131" s="145">
        <v>4</v>
      </c>
      <c r="C131" s="118" t="s">
        <v>506</v>
      </c>
      <c r="D131" s="119" t="s">
        <v>379</v>
      </c>
      <c r="E131" s="147"/>
    </row>
    <row r="132" spans="2:5">
      <c r="B132" s="145">
        <v>5</v>
      </c>
      <c r="C132" s="118" t="s">
        <v>507</v>
      </c>
      <c r="D132" s="119" t="s">
        <v>379</v>
      </c>
      <c r="E132" s="147"/>
    </row>
    <row r="133" spans="2:5">
      <c r="B133" s="145">
        <v>6</v>
      </c>
      <c r="C133" s="118" t="s">
        <v>508</v>
      </c>
      <c r="D133" s="119"/>
      <c r="E133" s="147" t="s">
        <v>379</v>
      </c>
    </row>
    <row r="134" spans="2:5">
      <c r="B134" s="143" t="s">
        <v>381</v>
      </c>
      <c r="C134" s="124" t="s">
        <v>442</v>
      </c>
      <c r="D134" s="125"/>
      <c r="E134" s="144"/>
    </row>
    <row r="135" spans="2:5">
      <c r="B135" s="145">
        <v>1</v>
      </c>
      <c r="C135" s="118" t="s">
        <v>509</v>
      </c>
      <c r="D135" s="118"/>
      <c r="E135" s="147" t="s">
        <v>379</v>
      </c>
    </row>
    <row r="136" spans="2:5">
      <c r="B136" s="145">
        <v>2</v>
      </c>
      <c r="C136" s="118" t="s">
        <v>510</v>
      </c>
      <c r="D136" s="118"/>
      <c r="E136" s="147" t="s">
        <v>379</v>
      </c>
    </row>
    <row r="137" spans="2:5">
      <c r="B137" s="145">
        <v>3</v>
      </c>
      <c r="C137" s="118" t="s">
        <v>511</v>
      </c>
      <c r="D137" s="118"/>
      <c r="E137" s="147" t="s">
        <v>379</v>
      </c>
    </row>
    <row r="138" spans="2:5">
      <c r="B138" s="145">
        <v>4</v>
      </c>
      <c r="C138" s="118" t="s">
        <v>512</v>
      </c>
      <c r="D138" s="118"/>
      <c r="E138" s="147" t="s">
        <v>379</v>
      </c>
    </row>
    <row r="139" spans="2:5">
      <c r="B139" s="145">
        <v>5</v>
      </c>
      <c r="C139" s="118" t="s">
        <v>513</v>
      </c>
      <c r="D139" s="118"/>
      <c r="E139" s="147" t="s">
        <v>379</v>
      </c>
    </row>
    <row r="140" spans="2:5">
      <c r="B140" s="143" t="s">
        <v>409</v>
      </c>
      <c r="C140" s="124" t="s">
        <v>480</v>
      </c>
      <c r="D140" s="125"/>
      <c r="E140" s="144"/>
    </row>
    <row r="141" spans="2:5">
      <c r="B141" s="154">
        <v>1</v>
      </c>
      <c r="C141" s="128" t="s">
        <v>514</v>
      </c>
      <c r="D141" s="119" t="s">
        <v>383</v>
      </c>
      <c r="E141" s="147" t="s">
        <v>379</v>
      </c>
    </row>
    <row r="142" spans="2:5" ht="15.75" thickBot="1">
      <c r="B142" s="155">
        <v>2</v>
      </c>
      <c r="C142" s="156" t="s">
        <v>515</v>
      </c>
      <c r="D142" s="150" t="s">
        <v>379</v>
      </c>
      <c r="E142" s="151" t="s">
        <v>383</v>
      </c>
    </row>
    <row r="143" spans="2:5" ht="19.5" customHeight="1">
      <c r="B143" s="208" t="s">
        <v>516</v>
      </c>
      <c r="C143" s="209"/>
      <c r="D143" s="157" t="s">
        <v>390</v>
      </c>
      <c r="E143" s="158" t="str">
        <f>IF('START HERE'!D209="","Customer",'START HERE'!D209)</f>
        <v>Customer</v>
      </c>
    </row>
    <row r="144" spans="2:5">
      <c r="B144" s="143" t="s">
        <v>391</v>
      </c>
      <c r="C144" s="124" t="s">
        <v>432</v>
      </c>
      <c r="D144" s="125"/>
      <c r="E144" s="144"/>
    </row>
    <row r="145" spans="2:5">
      <c r="B145" s="145">
        <v>1</v>
      </c>
      <c r="C145" s="118" t="s">
        <v>517</v>
      </c>
      <c r="D145" s="119" t="s">
        <v>381</v>
      </c>
      <c r="E145" s="141" t="s">
        <v>379</v>
      </c>
    </row>
    <row r="146" spans="2:5">
      <c r="B146" s="145">
        <v>2</v>
      </c>
      <c r="C146" s="118" t="s">
        <v>518</v>
      </c>
      <c r="D146" s="119" t="s">
        <v>381</v>
      </c>
      <c r="E146" s="141" t="s">
        <v>379</v>
      </c>
    </row>
    <row r="147" spans="2:5" ht="30">
      <c r="B147" s="145">
        <v>3</v>
      </c>
      <c r="C147" s="128" t="s">
        <v>519</v>
      </c>
      <c r="D147" s="119" t="s">
        <v>379</v>
      </c>
      <c r="E147" s="141"/>
    </row>
    <row r="148" spans="2:5">
      <c r="B148" s="145">
        <v>4</v>
      </c>
      <c r="C148" s="118" t="s">
        <v>520</v>
      </c>
      <c r="D148" s="119" t="s">
        <v>379</v>
      </c>
      <c r="E148" s="141"/>
    </row>
    <row r="149" spans="2:5">
      <c r="B149" s="145">
        <v>5</v>
      </c>
      <c r="C149" s="118" t="s">
        <v>521</v>
      </c>
      <c r="D149" s="119" t="s">
        <v>381</v>
      </c>
      <c r="E149" s="141" t="s">
        <v>379</v>
      </c>
    </row>
    <row r="150" spans="2:5">
      <c r="B150" s="145">
        <v>6</v>
      </c>
      <c r="C150" s="118" t="s">
        <v>522</v>
      </c>
      <c r="D150" s="120" t="s">
        <v>381</v>
      </c>
      <c r="E150" s="142" t="s">
        <v>379</v>
      </c>
    </row>
    <row r="151" spans="2:5">
      <c r="B151" s="145">
        <v>7</v>
      </c>
      <c r="C151" s="118" t="s">
        <v>523</v>
      </c>
      <c r="D151" s="120" t="s">
        <v>381</v>
      </c>
      <c r="E151" s="142" t="s">
        <v>379</v>
      </c>
    </row>
    <row r="152" spans="2:5">
      <c r="B152" s="143" t="s">
        <v>398</v>
      </c>
      <c r="C152" s="124" t="s">
        <v>438</v>
      </c>
      <c r="D152" s="125"/>
      <c r="E152" s="144"/>
    </row>
    <row r="153" spans="2:5">
      <c r="B153" s="145">
        <v>1</v>
      </c>
      <c r="C153" s="118" t="s">
        <v>524</v>
      </c>
      <c r="D153" s="120" t="s">
        <v>381</v>
      </c>
      <c r="E153" s="142" t="s">
        <v>379</v>
      </c>
    </row>
    <row r="154" spans="2:5">
      <c r="B154" s="145">
        <v>2</v>
      </c>
      <c r="C154" s="118" t="s">
        <v>525</v>
      </c>
      <c r="D154" s="120" t="s">
        <v>381</v>
      </c>
      <c r="E154" s="142" t="s">
        <v>379</v>
      </c>
    </row>
    <row r="155" spans="2:5">
      <c r="B155" s="145">
        <v>3</v>
      </c>
      <c r="C155" s="118" t="s">
        <v>526</v>
      </c>
      <c r="D155" s="120" t="s">
        <v>381</v>
      </c>
      <c r="E155" s="142" t="s">
        <v>379</v>
      </c>
    </row>
    <row r="156" spans="2:5">
      <c r="B156" s="145">
        <v>4</v>
      </c>
      <c r="C156" s="118" t="s">
        <v>527</v>
      </c>
      <c r="D156" s="120"/>
      <c r="E156" s="142" t="s">
        <v>379</v>
      </c>
    </row>
    <row r="157" spans="2:5">
      <c r="B157" s="145">
        <v>5</v>
      </c>
      <c r="C157" s="118" t="s">
        <v>528</v>
      </c>
      <c r="D157" s="120"/>
      <c r="E157" s="142" t="s">
        <v>379</v>
      </c>
    </row>
    <row r="158" spans="2:5">
      <c r="B158" s="143" t="s">
        <v>381</v>
      </c>
      <c r="C158" s="124" t="s">
        <v>442</v>
      </c>
      <c r="D158" s="125"/>
      <c r="E158" s="144"/>
    </row>
    <row r="159" spans="2:5">
      <c r="B159" s="145">
        <v>1</v>
      </c>
      <c r="C159" s="118" t="s">
        <v>529</v>
      </c>
      <c r="D159" s="120"/>
      <c r="E159" s="142" t="s">
        <v>379</v>
      </c>
    </row>
    <row r="160" spans="2:5">
      <c r="B160" s="145">
        <v>2</v>
      </c>
      <c r="C160" s="118" t="s">
        <v>530</v>
      </c>
      <c r="D160" s="120"/>
      <c r="E160" s="142" t="s">
        <v>379</v>
      </c>
    </row>
    <row r="161" spans="2:5">
      <c r="B161" s="145">
        <v>3</v>
      </c>
      <c r="C161" s="118" t="s">
        <v>531</v>
      </c>
      <c r="D161" s="120"/>
      <c r="E161" s="142" t="s">
        <v>379</v>
      </c>
    </row>
    <row r="162" spans="2:5">
      <c r="B162" s="143" t="s">
        <v>409</v>
      </c>
      <c r="C162" s="124" t="s">
        <v>480</v>
      </c>
      <c r="D162" s="125"/>
      <c r="E162" s="144"/>
    </row>
    <row r="163" spans="2:5">
      <c r="B163" s="145">
        <v>1</v>
      </c>
      <c r="C163" s="118" t="s">
        <v>532</v>
      </c>
      <c r="D163" s="120" t="s">
        <v>383</v>
      </c>
      <c r="E163" s="142" t="s">
        <v>379</v>
      </c>
    </row>
    <row r="164" spans="2:5">
      <c r="B164" s="145">
        <v>2</v>
      </c>
      <c r="C164" s="118" t="s">
        <v>533</v>
      </c>
      <c r="D164" s="120" t="s">
        <v>383</v>
      </c>
      <c r="E164" s="142" t="s">
        <v>379</v>
      </c>
    </row>
    <row r="165" spans="2:5">
      <c r="B165" s="145">
        <v>3</v>
      </c>
      <c r="C165" s="118" t="s">
        <v>534</v>
      </c>
      <c r="D165" s="120" t="s">
        <v>383</v>
      </c>
      <c r="E165" s="142" t="s">
        <v>379</v>
      </c>
    </row>
    <row r="166" spans="2:5">
      <c r="B166" s="145">
        <v>4</v>
      </c>
      <c r="C166" s="118" t="s">
        <v>535</v>
      </c>
      <c r="D166" s="120" t="s">
        <v>383</v>
      </c>
      <c r="E166" s="142" t="s">
        <v>379</v>
      </c>
    </row>
    <row r="167" spans="2:5" ht="15.75" thickBot="1">
      <c r="B167" s="148">
        <v>5</v>
      </c>
      <c r="C167" s="149" t="s">
        <v>536</v>
      </c>
      <c r="D167" s="159" t="s">
        <v>379</v>
      </c>
      <c r="E167" s="160" t="s">
        <v>381</v>
      </c>
    </row>
    <row r="168" spans="2:5" ht="18" customHeight="1">
      <c r="B168" s="208" t="s">
        <v>537</v>
      </c>
      <c r="C168" s="209"/>
      <c r="D168" s="157" t="s">
        <v>390</v>
      </c>
      <c r="E168" s="158" t="str">
        <f>IF('START HERE'!D157="","Customer",'START HERE'!D157)</f>
        <v>Customer</v>
      </c>
    </row>
    <row r="169" spans="2:5">
      <c r="B169" s="143" t="s">
        <v>391</v>
      </c>
      <c r="C169" s="124" t="s">
        <v>432</v>
      </c>
      <c r="D169" s="125"/>
      <c r="E169" s="144"/>
    </row>
    <row r="170" spans="2:5">
      <c r="B170" s="145">
        <v>1</v>
      </c>
      <c r="C170" s="118" t="s">
        <v>538</v>
      </c>
      <c r="D170" s="120" t="s">
        <v>379</v>
      </c>
      <c r="E170" s="141" t="s">
        <v>381</v>
      </c>
    </row>
    <row r="171" spans="2:5">
      <c r="B171" s="145">
        <v>2</v>
      </c>
      <c r="C171" s="128" t="s">
        <v>539</v>
      </c>
      <c r="D171" s="120" t="s">
        <v>379</v>
      </c>
      <c r="E171" s="141" t="s">
        <v>383</v>
      </c>
    </row>
    <row r="172" spans="2:5">
      <c r="B172" s="145">
        <v>3</v>
      </c>
      <c r="C172" s="118" t="s">
        <v>540</v>
      </c>
      <c r="D172" s="120" t="s">
        <v>381</v>
      </c>
      <c r="E172" s="141" t="s">
        <v>379</v>
      </c>
    </row>
    <row r="173" spans="2:5">
      <c r="B173" s="145">
        <v>4</v>
      </c>
      <c r="C173" s="118" t="s">
        <v>541</v>
      </c>
      <c r="D173" s="119" t="s">
        <v>381</v>
      </c>
      <c r="E173" s="141" t="s">
        <v>379</v>
      </c>
    </row>
    <row r="174" spans="2:5">
      <c r="B174" s="143" t="s">
        <v>398</v>
      </c>
      <c r="C174" s="124" t="s">
        <v>438</v>
      </c>
      <c r="D174" s="125"/>
      <c r="E174" s="144"/>
    </row>
    <row r="175" spans="2:5">
      <c r="B175" s="152">
        <v>1</v>
      </c>
      <c r="C175" s="118" t="s">
        <v>542</v>
      </c>
      <c r="D175" s="119"/>
      <c r="E175" s="147" t="s">
        <v>379</v>
      </c>
    </row>
    <row r="176" spans="2:5">
      <c r="B176" s="152">
        <v>2</v>
      </c>
      <c r="C176" s="118" t="s">
        <v>543</v>
      </c>
      <c r="D176" s="119"/>
      <c r="E176" s="147" t="s">
        <v>379</v>
      </c>
    </row>
    <row r="177" spans="2:5">
      <c r="B177" s="143" t="s">
        <v>381</v>
      </c>
      <c r="C177" s="124" t="s">
        <v>442</v>
      </c>
      <c r="D177" s="125"/>
      <c r="E177" s="144"/>
    </row>
    <row r="178" spans="2:5">
      <c r="B178" s="152">
        <v>1</v>
      </c>
      <c r="C178" s="118" t="s">
        <v>544</v>
      </c>
      <c r="D178" s="119"/>
      <c r="E178" s="147" t="s">
        <v>379</v>
      </c>
    </row>
    <row r="179" spans="2:5">
      <c r="B179" s="152">
        <v>2</v>
      </c>
      <c r="C179" s="118" t="s">
        <v>545</v>
      </c>
      <c r="D179" s="119"/>
      <c r="E179" s="147" t="s">
        <v>379</v>
      </c>
    </row>
    <row r="180" spans="2:5">
      <c r="B180" s="143" t="s">
        <v>409</v>
      </c>
      <c r="C180" s="124" t="s">
        <v>546</v>
      </c>
      <c r="D180" s="125"/>
      <c r="E180" s="144"/>
    </row>
    <row r="181" spans="2:5">
      <c r="B181" s="145">
        <v>1</v>
      </c>
      <c r="C181" s="118" t="s">
        <v>547</v>
      </c>
      <c r="D181" s="119" t="s">
        <v>383</v>
      </c>
      <c r="E181" s="147" t="s">
        <v>379</v>
      </c>
    </row>
    <row r="182" spans="2:5" ht="15.75" thickBot="1">
      <c r="B182" s="148">
        <v>2</v>
      </c>
      <c r="C182" s="149" t="s">
        <v>548</v>
      </c>
      <c r="D182" s="150" t="s">
        <v>383</v>
      </c>
      <c r="E182" s="151" t="s">
        <v>379</v>
      </c>
    </row>
    <row r="183" spans="2:5" ht="22.5" customHeight="1">
      <c r="B183" s="208" t="s">
        <v>549</v>
      </c>
      <c r="C183" s="209"/>
      <c r="D183" s="157" t="s">
        <v>390</v>
      </c>
      <c r="E183" s="158" t="str">
        <f>IF('START HERE'!D172="","Customer",'START HERE'!D172)</f>
        <v>Customer</v>
      </c>
    </row>
    <row r="184" spans="2:5">
      <c r="B184" s="143" t="s">
        <v>391</v>
      </c>
      <c r="C184" s="124" t="s">
        <v>432</v>
      </c>
      <c r="D184" s="125"/>
      <c r="E184" s="144"/>
    </row>
    <row r="185" spans="2:5">
      <c r="B185" s="145">
        <v>1</v>
      </c>
      <c r="C185" s="118" t="s">
        <v>550</v>
      </c>
      <c r="D185" s="119" t="s">
        <v>379</v>
      </c>
      <c r="E185" s="147"/>
    </row>
    <row r="186" spans="2:5">
      <c r="B186" s="145">
        <v>2</v>
      </c>
      <c r="C186" s="128" t="s">
        <v>551</v>
      </c>
      <c r="D186" s="119" t="s">
        <v>379</v>
      </c>
      <c r="E186" s="147" t="s">
        <v>383</v>
      </c>
    </row>
    <row r="187" spans="2:5" ht="30">
      <c r="B187" s="145">
        <v>3</v>
      </c>
      <c r="C187" s="128" t="s">
        <v>552</v>
      </c>
      <c r="D187" s="119" t="s">
        <v>381</v>
      </c>
      <c r="E187" s="147" t="s">
        <v>379</v>
      </c>
    </row>
    <row r="188" spans="2:5">
      <c r="B188" s="145">
        <v>4</v>
      </c>
      <c r="C188" s="118" t="s">
        <v>553</v>
      </c>
      <c r="D188" s="119" t="s">
        <v>381</v>
      </c>
      <c r="E188" s="147" t="s">
        <v>379</v>
      </c>
    </row>
    <row r="189" spans="2:5">
      <c r="B189" s="143" t="s">
        <v>398</v>
      </c>
      <c r="C189" s="124" t="s">
        <v>438</v>
      </c>
      <c r="D189" s="125"/>
      <c r="E189" s="144"/>
    </row>
    <row r="190" spans="2:5">
      <c r="B190" s="145">
        <v>1</v>
      </c>
      <c r="C190" s="118" t="s">
        <v>554</v>
      </c>
      <c r="D190" s="119"/>
      <c r="E190" s="147" t="s">
        <v>379</v>
      </c>
    </row>
    <row r="191" spans="2:5">
      <c r="B191" s="145">
        <v>2</v>
      </c>
      <c r="C191" s="118" t="s">
        <v>555</v>
      </c>
      <c r="D191" s="119"/>
      <c r="E191" s="147" t="s">
        <v>379</v>
      </c>
    </row>
    <row r="192" spans="2:5">
      <c r="B192" s="145">
        <v>3</v>
      </c>
      <c r="C192" s="118" t="s">
        <v>556</v>
      </c>
      <c r="D192" s="119"/>
      <c r="E192" s="147" t="s">
        <v>379</v>
      </c>
    </row>
    <row r="193" spans="2:5">
      <c r="B193" s="145">
        <v>4</v>
      </c>
      <c r="C193" s="118" t="s">
        <v>557</v>
      </c>
      <c r="D193" s="119"/>
      <c r="E193" s="147" t="s">
        <v>379</v>
      </c>
    </row>
    <row r="194" spans="2:5">
      <c r="B194" s="143" t="s">
        <v>381</v>
      </c>
      <c r="C194" s="124" t="s">
        <v>442</v>
      </c>
      <c r="D194" s="125"/>
      <c r="E194" s="144"/>
    </row>
    <row r="195" spans="2:5" ht="30">
      <c r="B195" s="145">
        <v>1</v>
      </c>
      <c r="C195" s="128" t="s">
        <v>558</v>
      </c>
      <c r="D195" s="119"/>
      <c r="E195" s="147" t="s">
        <v>379</v>
      </c>
    </row>
    <row r="196" spans="2:5">
      <c r="B196" s="145">
        <v>2</v>
      </c>
      <c r="C196" s="118" t="s">
        <v>559</v>
      </c>
      <c r="D196" s="119"/>
      <c r="E196" s="147" t="s">
        <v>379</v>
      </c>
    </row>
    <row r="197" spans="2:5">
      <c r="B197" s="145">
        <v>3</v>
      </c>
      <c r="C197" s="118" t="s">
        <v>560</v>
      </c>
      <c r="D197" s="119"/>
      <c r="E197" s="147" t="s">
        <v>379</v>
      </c>
    </row>
    <row r="198" spans="2:5">
      <c r="B198" s="145">
        <v>4</v>
      </c>
      <c r="C198" s="118" t="s">
        <v>561</v>
      </c>
      <c r="D198" s="119"/>
      <c r="E198" s="147" t="s">
        <v>379</v>
      </c>
    </row>
    <row r="199" spans="2:5">
      <c r="B199" s="143" t="s">
        <v>409</v>
      </c>
      <c r="C199" s="124" t="s">
        <v>480</v>
      </c>
      <c r="D199" s="125"/>
      <c r="E199" s="144"/>
    </row>
    <row r="200" spans="2:5">
      <c r="B200" s="145">
        <v>1</v>
      </c>
      <c r="C200" s="118" t="s">
        <v>562</v>
      </c>
      <c r="D200" s="119"/>
      <c r="E200" s="147" t="s">
        <v>379</v>
      </c>
    </row>
    <row r="201" spans="2:5">
      <c r="B201" s="145">
        <v>2</v>
      </c>
      <c r="C201" s="118" t="s">
        <v>563</v>
      </c>
      <c r="D201" s="119" t="s">
        <v>381</v>
      </c>
      <c r="E201" s="147" t="s">
        <v>379</v>
      </c>
    </row>
    <row r="202" spans="2:5">
      <c r="B202" s="145">
        <v>3</v>
      </c>
      <c r="C202" s="118" t="s">
        <v>564</v>
      </c>
      <c r="D202" s="119" t="s">
        <v>381</v>
      </c>
      <c r="E202" s="147" t="s">
        <v>379</v>
      </c>
    </row>
    <row r="203" spans="2:5">
      <c r="B203" s="145">
        <v>4</v>
      </c>
      <c r="C203" s="118" t="s">
        <v>565</v>
      </c>
      <c r="D203" s="119"/>
      <c r="E203" s="147" t="s">
        <v>379</v>
      </c>
    </row>
    <row r="204" spans="2:5">
      <c r="B204" s="145">
        <v>5</v>
      </c>
      <c r="C204" s="118" t="s">
        <v>566</v>
      </c>
      <c r="D204" s="119"/>
      <c r="E204" s="147" t="s">
        <v>379</v>
      </c>
    </row>
    <row r="205" spans="2:5" ht="15.75" thickBot="1">
      <c r="B205" s="148">
        <v>6</v>
      </c>
      <c r="C205" s="149" t="s">
        <v>567</v>
      </c>
      <c r="D205" s="150" t="s">
        <v>379</v>
      </c>
      <c r="E205" s="151" t="s">
        <v>381</v>
      </c>
    </row>
    <row r="206" spans="2:5" ht="21.75" customHeight="1">
      <c r="B206" s="208" t="s">
        <v>568</v>
      </c>
      <c r="C206" s="209"/>
      <c r="D206" s="157" t="s">
        <v>390</v>
      </c>
      <c r="E206" s="158" t="str">
        <f>IF('START HERE'!D142="","Customer",'START HERE'!D142)</f>
        <v>Customer</v>
      </c>
    </row>
    <row r="207" spans="2:5">
      <c r="B207" s="143" t="s">
        <v>391</v>
      </c>
      <c r="C207" s="124" t="s">
        <v>432</v>
      </c>
      <c r="D207" s="125"/>
      <c r="E207" s="144"/>
    </row>
    <row r="208" spans="2:5">
      <c r="B208" s="145">
        <v>1</v>
      </c>
      <c r="C208" s="118" t="s">
        <v>569</v>
      </c>
      <c r="D208" s="119" t="s">
        <v>379</v>
      </c>
      <c r="E208" s="147" t="s">
        <v>381</v>
      </c>
    </row>
    <row r="209" spans="2:5">
      <c r="B209" s="161">
        <v>2</v>
      </c>
      <c r="C209" s="118" t="s">
        <v>570</v>
      </c>
      <c r="D209" s="119" t="s">
        <v>379</v>
      </c>
      <c r="E209" s="147" t="s">
        <v>383</v>
      </c>
    </row>
    <row r="210" spans="2:5">
      <c r="B210" s="161">
        <v>3</v>
      </c>
      <c r="C210" s="118" t="s">
        <v>571</v>
      </c>
      <c r="D210" s="119" t="s">
        <v>379</v>
      </c>
      <c r="E210" s="147" t="s">
        <v>383</v>
      </c>
    </row>
    <row r="211" spans="2:5">
      <c r="B211" s="143" t="s">
        <v>398</v>
      </c>
      <c r="C211" s="124" t="s">
        <v>438</v>
      </c>
      <c r="D211" s="125"/>
      <c r="E211" s="144"/>
    </row>
    <row r="212" spans="2:5">
      <c r="B212" s="161">
        <v>1</v>
      </c>
      <c r="C212" s="118" t="s">
        <v>572</v>
      </c>
      <c r="D212" s="119" t="s">
        <v>379</v>
      </c>
      <c r="E212" s="147"/>
    </row>
    <row r="213" spans="2:5">
      <c r="B213" s="161">
        <v>2</v>
      </c>
      <c r="C213" s="118" t="s">
        <v>573</v>
      </c>
      <c r="D213" s="119"/>
      <c r="E213" s="147" t="s">
        <v>379</v>
      </c>
    </row>
    <row r="214" spans="2:5">
      <c r="B214" s="143" t="s">
        <v>381</v>
      </c>
      <c r="C214" s="124" t="s">
        <v>442</v>
      </c>
      <c r="D214" s="125"/>
      <c r="E214" s="144"/>
    </row>
    <row r="215" spans="2:5">
      <c r="B215" s="161">
        <v>1</v>
      </c>
      <c r="C215" s="118" t="s">
        <v>574</v>
      </c>
      <c r="D215" s="119"/>
      <c r="E215" s="147" t="s">
        <v>379</v>
      </c>
    </row>
    <row r="216" spans="2:5">
      <c r="B216" s="161">
        <v>2</v>
      </c>
      <c r="C216" s="118" t="s">
        <v>575</v>
      </c>
      <c r="D216" s="119"/>
      <c r="E216" s="147" t="s">
        <v>379</v>
      </c>
    </row>
    <row r="217" spans="2:5">
      <c r="B217" s="161">
        <v>3</v>
      </c>
      <c r="C217" s="118" t="s">
        <v>576</v>
      </c>
      <c r="D217" s="119"/>
      <c r="E217" s="147" t="s">
        <v>379</v>
      </c>
    </row>
    <row r="218" spans="2:5">
      <c r="B218" s="143" t="s">
        <v>409</v>
      </c>
      <c r="C218" s="124" t="s">
        <v>480</v>
      </c>
      <c r="D218" s="125"/>
      <c r="E218" s="144"/>
    </row>
    <row r="219" spans="2:5">
      <c r="B219" s="145">
        <v>1</v>
      </c>
      <c r="C219" s="128" t="s">
        <v>577</v>
      </c>
      <c r="D219" s="119" t="s">
        <v>383</v>
      </c>
      <c r="E219" s="147" t="s">
        <v>379</v>
      </c>
    </row>
    <row r="220" spans="2:5" ht="15.75" thickBot="1">
      <c r="B220" s="148">
        <v>2</v>
      </c>
      <c r="C220" s="156" t="s">
        <v>578</v>
      </c>
      <c r="D220" s="150" t="s">
        <v>379</v>
      </c>
      <c r="E220" s="151" t="s">
        <v>383</v>
      </c>
    </row>
    <row r="221" spans="2:5" ht="26.25" customHeight="1">
      <c r="B221" s="208" t="s">
        <v>579</v>
      </c>
      <c r="C221" s="209"/>
      <c r="D221" s="157" t="s">
        <v>390</v>
      </c>
      <c r="E221" s="158" t="str">
        <f>IF('START HERE'!D195="","Customer",'START HERE'!D195)</f>
        <v>Customer</v>
      </c>
    </row>
    <row r="222" spans="2:5">
      <c r="B222" s="143" t="s">
        <v>391</v>
      </c>
      <c r="C222" s="124" t="s">
        <v>432</v>
      </c>
      <c r="D222" s="125"/>
      <c r="E222" s="144"/>
    </row>
    <row r="223" spans="2:5">
      <c r="B223" s="145">
        <v>1</v>
      </c>
      <c r="C223" s="118" t="s">
        <v>580</v>
      </c>
      <c r="D223" s="119" t="s">
        <v>379</v>
      </c>
      <c r="E223" s="147" t="s">
        <v>383</v>
      </c>
    </row>
    <row r="224" spans="2:5">
      <c r="B224" s="145">
        <v>2</v>
      </c>
      <c r="C224" s="118" t="s">
        <v>581</v>
      </c>
      <c r="D224" s="119" t="s">
        <v>379</v>
      </c>
      <c r="E224" s="147" t="s">
        <v>383</v>
      </c>
    </row>
    <row r="225" spans="2:5">
      <c r="B225" s="145">
        <v>3</v>
      </c>
      <c r="C225" s="118" t="s">
        <v>582</v>
      </c>
      <c r="D225" s="120" t="s">
        <v>379</v>
      </c>
      <c r="E225" s="142" t="s">
        <v>383</v>
      </c>
    </row>
    <row r="226" spans="2:5">
      <c r="B226" s="145">
        <v>4</v>
      </c>
      <c r="C226" s="118" t="s">
        <v>583</v>
      </c>
      <c r="D226" s="120" t="s">
        <v>383</v>
      </c>
      <c r="E226" s="142" t="s">
        <v>379</v>
      </c>
    </row>
    <row r="227" spans="2:5">
      <c r="B227" s="143" t="s">
        <v>398</v>
      </c>
      <c r="C227" s="124" t="s">
        <v>438</v>
      </c>
      <c r="D227" s="125"/>
      <c r="E227" s="144"/>
    </row>
    <row r="228" spans="2:5">
      <c r="B228" s="145">
        <v>1</v>
      </c>
      <c r="C228" s="118" t="s">
        <v>584</v>
      </c>
      <c r="D228" s="119"/>
      <c r="E228" s="147" t="s">
        <v>379</v>
      </c>
    </row>
    <row r="229" spans="2:5">
      <c r="B229" s="145">
        <v>2</v>
      </c>
      <c r="C229" s="118" t="s">
        <v>585</v>
      </c>
      <c r="D229" s="119"/>
      <c r="E229" s="147" t="s">
        <v>379</v>
      </c>
    </row>
    <row r="230" spans="2:5">
      <c r="B230" s="143" t="s">
        <v>381</v>
      </c>
      <c r="C230" s="124" t="s">
        <v>442</v>
      </c>
      <c r="D230" s="125"/>
      <c r="E230" s="144"/>
    </row>
    <row r="231" spans="2:5">
      <c r="B231" s="145">
        <v>1</v>
      </c>
      <c r="C231" s="118" t="s">
        <v>586</v>
      </c>
      <c r="D231" s="119" t="s">
        <v>383</v>
      </c>
      <c r="E231" s="147" t="s">
        <v>379</v>
      </c>
    </row>
    <row r="232" spans="2:5">
      <c r="B232" s="145">
        <v>2</v>
      </c>
      <c r="C232" s="118" t="s">
        <v>587</v>
      </c>
      <c r="D232" s="119" t="s">
        <v>383</v>
      </c>
      <c r="E232" s="147" t="s">
        <v>379</v>
      </c>
    </row>
    <row r="233" spans="2:5">
      <c r="B233" s="143" t="s">
        <v>409</v>
      </c>
      <c r="C233" s="124" t="s">
        <v>480</v>
      </c>
      <c r="D233" s="125"/>
      <c r="E233" s="144"/>
    </row>
    <row r="234" spans="2:5" ht="15.75" thickBot="1">
      <c r="B234" s="148">
        <v>1</v>
      </c>
      <c r="C234" s="149" t="s">
        <v>588</v>
      </c>
      <c r="D234" s="150" t="s">
        <v>383</v>
      </c>
      <c r="E234" s="151" t="s">
        <v>379</v>
      </c>
    </row>
  </sheetData>
  <mergeCells count="12">
    <mergeCell ref="B221:C221"/>
    <mergeCell ref="B12:C12"/>
    <mergeCell ref="B47:C47"/>
    <mergeCell ref="B62:C62"/>
    <mergeCell ref="B143:C143"/>
    <mergeCell ref="B2:C2"/>
    <mergeCell ref="B5:C5"/>
    <mergeCell ref="B103:C103"/>
    <mergeCell ref="B123:C123"/>
    <mergeCell ref="B206:C206"/>
    <mergeCell ref="B168:C168"/>
    <mergeCell ref="B183:C1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BFAC-1CDA-4B05-BAB3-87E9C49CBA77}">
  <sheetPr codeName="Sheet2"/>
  <dimension ref="B3:AC35"/>
  <sheetViews>
    <sheetView workbookViewId="0">
      <selection activeCell="B26" sqref="B26"/>
    </sheetView>
  </sheetViews>
  <sheetFormatPr defaultColWidth="8.85546875" defaultRowHeight="15"/>
  <cols>
    <col min="18" max="18" width="17.28515625" customWidth="1"/>
    <col min="26" max="26" width="13.5703125" customWidth="1"/>
    <col min="27" max="27" width="35.5703125" customWidth="1"/>
    <col min="28" max="28" width="28.42578125" customWidth="1"/>
    <col min="29" max="29" width="28.28515625" customWidth="1"/>
  </cols>
  <sheetData>
    <row r="3" spans="2:29" ht="15.75">
      <c r="B3" s="2" t="s">
        <v>589</v>
      </c>
      <c r="C3" s="3"/>
      <c r="E3" s="2" t="s">
        <v>84</v>
      </c>
      <c r="F3" s="4"/>
      <c r="I3" s="2" t="s">
        <v>590</v>
      </c>
      <c r="J3" s="3"/>
      <c r="L3" s="2" t="s">
        <v>591</v>
      </c>
      <c r="M3" s="2"/>
      <c r="O3" s="5" t="s">
        <v>89</v>
      </c>
      <c r="P3" s="5" t="s">
        <v>592</v>
      </c>
      <c r="R3" t="s">
        <v>593</v>
      </c>
      <c r="S3" t="s">
        <v>594</v>
      </c>
      <c r="U3" t="s">
        <v>595</v>
      </c>
      <c r="V3" t="s">
        <v>596</v>
      </c>
      <c r="W3" t="s">
        <v>597</v>
      </c>
      <c r="X3" t="s">
        <v>598</v>
      </c>
      <c r="AA3" t="s">
        <v>599</v>
      </c>
      <c r="AB3" t="s">
        <v>215</v>
      </c>
      <c r="AC3" t="s">
        <v>215</v>
      </c>
    </row>
    <row r="4" spans="2:29">
      <c r="B4" t="s">
        <v>600</v>
      </c>
      <c r="E4" t="s">
        <v>601</v>
      </c>
      <c r="I4" t="s">
        <v>602</v>
      </c>
      <c r="L4" t="s">
        <v>603</v>
      </c>
      <c r="O4" t="s">
        <v>604</v>
      </c>
      <c r="P4" t="s">
        <v>390</v>
      </c>
      <c r="R4" t="s">
        <v>605</v>
      </c>
      <c r="S4" t="s">
        <v>606</v>
      </c>
      <c r="U4" t="s">
        <v>600</v>
      </c>
      <c r="V4" t="s">
        <v>604</v>
      </c>
      <c r="W4" t="s">
        <v>390</v>
      </c>
      <c r="X4" t="s">
        <v>390</v>
      </c>
      <c r="AA4" t="s">
        <v>607</v>
      </c>
      <c r="AB4" t="s">
        <v>216</v>
      </c>
      <c r="AC4" t="s">
        <v>216</v>
      </c>
    </row>
    <row r="5" spans="2:29">
      <c r="B5" t="s">
        <v>608</v>
      </c>
      <c r="E5" t="s">
        <v>609</v>
      </c>
      <c r="I5" t="s">
        <v>610</v>
      </c>
      <c r="L5" t="s">
        <v>611</v>
      </c>
      <c r="O5" t="s">
        <v>612</v>
      </c>
      <c r="P5" t="s">
        <v>128</v>
      </c>
      <c r="R5" t="s">
        <v>613</v>
      </c>
      <c r="S5" t="s">
        <v>614</v>
      </c>
      <c r="U5" t="s">
        <v>608</v>
      </c>
      <c r="V5" t="s">
        <v>612</v>
      </c>
      <c r="W5" t="s">
        <v>128</v>
      </c>
      <c r="X5" t="s">
        <v>128</v>
      </c>
      <c r="AA5" t="s">
        <v>615</v>
      </c>
      <c r="AB5" t="s">
        <v>216</v>
      </c>
      <c r="AC5" t="s">
        <v>216</v>
      </c>
    </row>
    <row r="6" spans="2:29">
      <c r="B6" t="s">
        <v>616</v>
      </c>
      <c r="R6" t="s">
        <v>617</v>
      </c>
      <c r="S6" t="s">
        <v>618</v>
      </c>
      <c r="U6" t="s">
        <v>619</v>
      </c>
      <c r="AA6" t="s">
        <v>620</v>
      </c>
      <c r="AB6" t="s">
        <v>216</v>
      </c>
      <c r="AC6" t="s">
        <v>216</v>
      </c>
    </row>
    <row r="7" spans="2:29">
      <c r="C7" t="s">
        <v>619</v>
      </c>
      <c r="R7" t="s">
        <v>621</v>
      </c>
      <c r="S7" t="s">
        <v>622</v>
      </c>
      <c r="AA7" t="s">
        <v>623</v>
      </c>
      <c r="AB7" t="s">
        <v>222</v>
      </c>
      <c r="AC7" t="s">
        <v>222</v>
      </c>
    </row>
    <row r="8" spans="2:29">
      <c r="C8" t="s">
        <v>616</v>
      </c>
      <c r="AA8" t="s">
        <v>624</v>
      </c>
      <c r="AB8" t="s">
        <v>625</v>
      </c>
      <c r="AC8" t="s">
        <v>625</v>
      </c>
    </row>
    <row r="9" spans="2:29">
      <c r="AA9" t="s">
        <v>626</v>
      </c>
      <c r="AB9" t="s">
        <v>222</v>
      </c>
      <c r="AC9" t="s">
        <v>222</v>
      </c>
    </row>
    <row r="10" spans="2:29" ht="30">
      <c r="B10" t="s">
        <v>627</v>
      </c>
      <c r="E10" s="6" t="s">
        <v>628</v>
      </c>
      <c r="I10" s="1" t="s">
        <v>629</v>
      </c>
      <c r="L10" s="1" t="s">
        <v>630</v>
      </c>
      <c r="U10" t="s">
        <v>631</v>
      </c>
      <c r="AA10" t="s">
        <v>632</v>
      </c>
      <c r="AB10" t="s">
        <v>216</v>
      </c>
      <c r="AC10" t="s">
        <v>216</v>
      </c>
    </row>
    <row r="11" spans="2:29">
      <c r="B11">
        <v>50</v>
      </c>
      <c r="E11" t="s">
        <v>633</v>
      </c>
      <c r="I11" t="s">
        <v>612</v>
      </c>
      <c r="L11" t="s">
        <v>612</v>
      </c>
      <c r="O11" t="s">
        <v>634</v>
      </c>
      <c r="U11" t="s">
        <v>635</v>
      </c>
      <c r="AA11" t="s">
        <v>636</v>
      </c>
      <c r="AB11" t="s">
        <v>225</v>
      </c>
      <c r="AC11" t="s">
        <v>225</v>
      </c>
    </row>
    <row r="12" spans="2:29">
      <c r="B12">
        <v>60</v>
      </c>
      <c r="E12" t="s">
        <v>637</v>
      </c>
      <c r="I12" t="s">
        <v>638</v>
      </c>
      <c r="L12" t="s">
        <v>638</v>
      </c>
      <c r="O12" t="s">
        <v>639</v>
      </c>
      <c r="U12" t="s">
        <v>48</v>
      </c>
      <c r="AA12" t="s">
        <v>640</v>
      </c>
      <c r="AB12" t="s">
        <v>225</v>
      </c>
      <c r="AC12" t="s">
        <v>225</v>
      </c>
    </row>
    <row r="13" spans="2:29">
      <c r="I13" t="s">
        <v>641</v>
      </c>
      <c r="L13" t="s">
        <v>642</v>
      </c>
      <c r="O13" t="s">
        <v>643</v>
      </c>
      <c r="U13" t="s">
        <v>644</v>
      </c>
      <c r="AA13" t="s">
        <v>645</v>
      </c>
      <c r="AB13" t="s">
        <v>225</v>
      </c>
      <c r="AC13" t="s">
        <v>225</v>
      </c>
    </row>
    <row r="14" spans="2:29">
      <c r="B14" t="s">
        <v>646</v>
      </c>
      <c r="L14" t="s">
        <v>647</v>
      </c>
      <c r="O14" t="s">
        <v>648</v>
      </c>
      <c r="AA14" t="s">
        <v>649</v>
      </c>
      <c r="AB14" t="s">
        <v>225</v>
      </c>
      <c r="AC14" t="s">
        <v>225</v>
      </c>
    </row>
    <row r="15" spans="2:29">
      <c r="B15" t="s">
        <v>650</v>
      </c>
      <c r="AA15" t="s">
        <v>651</v>
      </c>
      <c r="AB15" t="s">
        <v>228</v>
      </c>
      <c r="AC15" t="s">
        <v>228</v>
      </c>
    </row>
    <row r="16" spans="2:29">
      <c r="B16" t="s">
        <v>652</v>
      </c>
      <c r="AA16" t="s">
        <v>653</v>
      </c>
      <c r="AB16" t="s">
        <v>228</v>
      </c>
      <c r="AC16" t="s">
        <v>228</v>
      </c>
    </row>
    <row r="17" spans="2:29">
      <c r="AA17" t="s">
        <v>654</v>
      </c>
      <c r="AB17" t="s">
        <v>228</v>
      </c>
      <c r="AC17" t="s">
        <v>228</v>
      </c>
    </row>
    <row r="18" spans="2:29">
      <c r="B18" t="s">
        <v>655</v>
      </c>
      <c r="AA18" t="s">
        <v>656</v>
      </c>
      <c r="AB18" t="s">
        <v>228</v>
      </c>
      <c r="AC18" t="s">
        <v>228</v>
      </c>
    </row>
    <row r="19" spans="2:29">
      <c r="B19" t="s">
        <v>657</v>
      </c>
      <c r="AA19" t="s">
        <v>658</v>
      </c>
      <c r="AB19" t="s">
        <v>216</v>
      </c>
      <c r="AC19" t="s">
        <v>216</v>
      </c>
    </row>
    <row r="20" spans="2:29">
      <c r="B20" t="s">
        <v>659</v>
      </c>
      <c r="AA20" t="s">
        <v>660</v>
      </c>
      <c r="AB20" t="s">
        <v>216</v>
      </c>
      <c r="AC20" t="s">
        <v>216</v>
      </c>
    </row>
    <row r="21" spans="2:29">
      <c r="B21" t="s">
        <v>336</v>
      </c>
      <c r="AA21" t="s">
        <v>661</v>
      </c>
      <c r="AB21" t="s">
        <v>216</v>
      </c>
      <c r="AC21" t="s">
        <v>216</v>
      </c>
    </row>
    <row r="22" spans="2:29">
      <c r="AA22" t="s">
        <v>662</v>
      </c>
      <c r="AB22" t="s">
        <v>216</v>
      </c>
      <c r="AC22" t="s">
        <v>216</v>
      </c>
    </row>
    <row r="23" spans="2:29">
      <c r="B23" t="s">
        <v>663</v>
      </c>
      <c r="AA23" t="s">
        <v>664</v>
      </c>
      <c r="AB23" t="s">
        <v>216</v>
      </c>
      <c r="AC23" t="s">
        <v>216</v>
      </c>
    </row>
    <row r="24" spans="2:29">
      <c r="B24" t="s">
        <v>665</v>
      </c>
      <c r="AA24" t="s">
        <v>666</v>
      </c>
      <c r="AB24" t="s">
        <v>219</v>
      </c>
      <c r="AC24" t="s">
        <v>219</v>
      </c>
    </row>
    <row r="25" spans="2:29">
      <c r="B25" t="s">
        <v>667</v>
      </c>
      <c r="AA25" t="s">
        <v>668</v>
      </c>
      <c r="AB25" t="s">
        <v>219</v>
      </c>
      <c r="AC25" t="s">
        <v>219</v>
      </c>
    </row>
    <row r="26" spans="2:29">
      <c r="B26" t="s">
        <v>669</v>
      </c>
      <c r="AA26" t="s">
        <v>670</v>
      </c>
      <c r="AB26" t="s">
        <v>219</v>
      </c>
      <c r="AC26" t="s">
        <v>219</v>
      </c>
    </row>
    <row r="27" spans="2:29">
      <c r="AA27" t="s">
        <v>671</v>
      </c>
      <c r="AB27" t="s">
        <v>219</v>
      </c>
      <c r="AC27" t="s">
        <v>219</v>
      </c>
    </row>
    <row r="28" spans="2:29">
      <c r="AA28" t="s">
        <v>672</v>
      </c>
      <c r="AB28" t="s">
        <v>219</v>
      </c>
    </row>
    <row r="29" spans="2:29">
      <c r="AA29" t="s">
        <v>673</v>
      </c>
      <c r="AB29" t="s">
        <v>216</v>
      </c>
    </row>
    <row r="30" spans="2:29">
      <c r="AA30" t="s">
        <v>674</v>
      </c>
      <c r="AB30" t="s">
        <v>225</v>
      </c>
    </row>
    <row r="31" spans="2:29">
      <c r="AA31" t="s">
        <v>675</v>
      </c>
      <c r="AB31" t="s">
        <v>216</v>
      </c>
    </row>
    <row r="32" spans="2:29">
      <c r="AA32" t="s">
        <v>676</v>
      </c>
      <c r="AB32" t="s">
        <v>225</v>
      </c>
    </row>
    <row r="33" spans="27:28">
      <c r="AA33" t="s">
        <v>677</v>
      </c>
      <c r="AB33" t="s">
        <v>216</v>
      </c>
    </row>
    <row r="34" spans="27:28">
      <c r="AA34" t="s">
        <v>678</v>
      </c>
      <c r="AB34" t="s">
        <v>225</v>
      </c>
    </row>
    <row r="35" spans="27:28">
      <c r="AA35" t="s">
        <v>675</v>
      </c>
      <c r="AB35" t="s">
        <v>216</v>
      </c>
    </row>
  </sheetData>
  <autoFilter ref="AA3:AC27" xr:uid="{7C05BFAC-1CDA-4B05-BAB3-87E9C49CBA7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B275401FF6E543AB4CFF84F90C6EDB" ma:contentTypeVersion="22" ma:contentTypeDescription="Create a new document." ma:contentTypeScope="" ma:versionID="453632cfcc0395f8cf26a64f026b5c77">
  <xsd:schema xmlns:xsd="http://www.w3.org/2001/XMLSchema" xmlns:xs="http://www.w3.org/2001/XMLSchema" xmlns:p="http://schemas.microsoft.com/office/2006/metadata/properties" xmlns:ns1="http://schemas.microsoft.com/sharepoint/v3" xmlns:ns2="2a59d7b4-e77e-46bd-9b7f-7237b0c8e4c2" xmlns:ns3="38d04677-a0bd-4534-95c6-5aae5dabde61" targetNamespace="http://schemas.microsoft.com/office/2006/metadata/properties" ma:root="true" ma:fieldsID="27229d148dc9a4deec70f1c8b46080e4" ns1:_="" ns2:_="" ns3:_="">
    <xsd:import namespace="http://schemas.microsoft.com/sharepoint/v3"/>
    <xsd:import namespace="2a59d7b4-e77e-46bd-9b7f-7237b0c8e4c2"/>
    <xsd:import namespace="38d04677-a0bd-4534-95c6-5aae5dabde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element ref="ns3:Updates"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9d7b4-e77e-46bd-9b7f-7237b0c8e4c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288e79c8-ce25-4b4a-a827-dc27d703a016}" ma:internalName="TaxCatchAll" ma:showField="CatchAllData" ma:web="2a59d7b4-e77e-46bd-9b7f-7237b0c8e4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d04677-a0bd-4534-95c6-5aae5dabde6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Updates" ma:index="18" nillable="true" ma:displayName="Updates" ma:internalName="Updates">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Flow_SignoffStatus" ma:index="24" nillable="true" ma:displayName="Sign-off status" ma:internalName="Sign_x002d_off_x0020_status">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48d5eed-a5e6-448b-9e49-2d3e057aa1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8d04677-a0bd-4534-95c6-5aae5dabde61">
      <Terms xmlns="http://schemas.microsoft.com/office/infopath/2007/PartnerControls"/>
    </lcf76f155ced4ddcb4097134ff3c332f>
    <TaxCatchAll xmlns="2a59d7b4-e77e-46bd-9b7f-7237b0c8e4c2" xsi:nil="true"/>
    <_ip_UnifiedCompliancePolicyProperties xmlns="http://schemas.microsoft.com/sharepoint/v3" xsi:nil="true"/>
    <Updates xmlns="38d04677-a0bd-4534-95c6-5aae5dabde61" xsi:nil="true"/>
    <_Flow_SignoffStatus xmlns="38d04677-a0bd-4534-95c6-5aae5dabde61" xsi:nil="true"/>
  </documentManagement>
</p:properties>
</file>

<file path=customXml/itemProps1.xml><?xml version="1.0" encoding="utf-8"?>
<ds:datastoreItem xmlns:ds="http://schemas.openxmlformats.org/officeDocument/2006/customXml" ds:itemID="{DF5ACDFD-2E28-42DE-8883-6CE3E5AFD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59d7b4-e77e-46bd-9b7f-7237b0c8e4c2"/>
    <ds:schemaRef ds:uri="38d04677-a0bd-4534-95c6-5aae5dabde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74AF11-BCDB-471E-AFE2-DD2B849351A2}">
  <ds:schemaRefs>
    <ds:schemaRef ds:uri="http://schemas.microsoft.com/sharepoint/v3/contenttype/forms"/>
  </ds:schemaRefs>
</ds:datastoreItem>
</file>

<file path=customXml/itemProps3.xml><?xml version="1.0" encoding="utf-8"?>
<ds:datastoreItem xmlns:ds="http://schemas.openxmlformats.org/officeDocument/2006/customXml" ds:itemID="{B3EE4DA5-E8C5-4ECB-8753-BA1C3BC33414}">
  <ds:schemaRefs>
    <ds:schemaRef ds:uri="http://schemas.microsoft.com/office/2006/metadata/properties"/>
    <ds:schemaRef ds:uri="http://schemas.microsoft.com/office/infopath/2007/PartnerControls"/>
    <ds:schemaRef ds:uri="http://schemas.microsoft.com/sharepoint/v3"/>
    <ds:schemaRef ds:uri="38d04677-a0bd-4534-95c6-5aae5dabde61"/>
    <ds:schemaRef ds:uri="2a59d7b4-e77e-46bd-9b7f-7237b0c8e4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START HERE</vt:lpstr>
      <vt:lpstr>Project Details</vt:lpstr>
      <vt:lpstr>Site Layout Checklist</vt:lpstr>
      <vt:lpstr>Archetypes</vt:lpstr>
      <vt:lpstr>List 2</vt:lpstr>
      <vt:lpstr>Custom Warranty Modeling Inputs</vt:lpstr>
      <vt:lpstr>Exhibit 7 - MG Functional Spec</vt:lpstr>
      <vt:lpstr>Exhibit 8 - MG SOW</vt:lpstr>
      <vt:lpstr>List 1</vt:lpstr>
      <vt:lpstr>GT01_</vt:lpstr>
      <vt:lpstr>GT01_EC08</vt:lpstr>
      <vt:lpstr>GT01_EC09</vt:lpstr>
      <vt:lpstr>GT01_EC10</vt:lpstr>
      <vt:lpstr>GT01_EC11</vt:lpstr>
      <vt:lpstr>GT01_EC12</vt:lpstr>
      <vt:lpstr>GT01_EC13</vt:lpstr>
      <vt:lpstr>GT01_EC14</vt:lpstr>
      <vt:lpstr>GT01_EC15</vt:lpstr>
      <vt:lpstr>GT01_EC16</vt:lpstr>
      <vt:lpstr>GT01_EC17</vt:lpstr>
      <vt:lpstr>GT01_EC18</vt:lpstr>
      <vt:lpstr>GT01_EC19</vt:lpstr>
      <vt:lpstr>GT01_EC20</vt:lpstr>
      <vt:lpstr>GT01_EC21</vt:lpstr>
      <vt:lpstr>GT01_EC22</vt:lpstr>
      <vt:lpstr>GT01_EC23</vt:lpstr>
      <vt:lpstr>GT01_EC24</vt:lpstr>
      <vt:lpstr>GT02_</vt:lpstr>
      <vt:lpstr>GT02_EC08</vt:lpstr>
      <vt:lpstr>GT02_EC09</vt:lpstr>
      <vt:lpstr>GT02_EC10</vt:lpstr>
      <vt:lpstr>GT02_EC11</vt:lpstr>
      <vt:lpstr>GT02_EC12</vt:lpstr>
      <vt:lpstr>GT02_EC13</vt:lpstr>
      <vt:lpstr>GT02_EC14</vt:lpstr>
      <vt:lpstr>GT02_EC15</vt:lpstr>
      <vt:lpstr>GT02_EC16</vt:lpstr>
      <vt:lpstr>GT02_EC17</vt:lpstr>
      <vt:lpstr>GT02_EC18</vt:lpstr>
      <vt:lpstr>GT02_EC19</vt:lpstr>
      <vt:lpstr>GT02_EC20</vt:lpstr>
      <vt:lpstr>GT02_EC21</vt:lpstr>
      <vt:lpstr>GT02_EC22</vt:lpstr>
      <vt:lpstr>GT02_EC23</vt:lpstr>
      <vt:lpstr>GT02_EC24</vt:lpstr>
      <vt:lpstr>'Exhibit 7 - MG Functional Spec'!Print_Area</vt:lpstr>
    </vt:vector>
  </TitlesOfParts>
  <Manager/>
  <Company>Tesla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Tushar Sivaraman Vibhish [I]</dc:creator>
  <cp:keywords/>
  <dc:description/>
  <cp:lastModifiedBy>Logan Lambert</cp:lastModifiedBy>
  <cp:revision/>
  <dcterms:created xsi:type="dcterms:W3CDTF">2024-05-01T16:28:13Z</dcterms:created>
  <dcterms:modified xsi:type="dcterms:W3CDTF">2025-01-14T20:10:50Z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d06e56-1756-4005-87f1-1edc72dd4bdf_Enabled">
    <vt:lpwstr>true</vt:lpwstr>
  </property>
  <property fmtid="{D5CDD505-2E9C-101B-9397-08002B2CF9AE}" pid="3" name="MSIP_Label_52d06e56-1756-4005-87f1-1edc72dd4bdf_SetDate">
    <vt:lpwstr>2024-05-01T16:39:05Z</vt:lpwstr>
  </property>
  <property fmtid="{D5CDD505-2E9C-101B-9397-08002B2CF9AE}" pid="4" name="MSIP_Label_52d06e56-1756-4005-87f1-1edc72dd4bdf_Method">
    <vt:lpwstr>Standard</vt:lpwstr>
  </property>
  <property fmtid="{D5CDD505-2E9C-101B-9397-08002B2CF9AE}" pid="5" name="MSIP_Label_52d06e56-1756-4005-87f1-1edc72dd4bdf_Name">
    <vt:lpwstr>General</vt:lpwstr>
  </property>
  <property fmtid="{D5CDD505-2E9C-101B-9397-08002B2CF9AE}" pid="6" name="MSIP_Label_52d06e56-1756-4005-87f1-1edc72dd4bdf_SiteId">
    <vt:lpwstr>9026c5f4-86d0-4b9f-bd39-b7d4d0fb4674</vt:lpwstr>
  </property>
  <property fmtid="{D5CDD505-2E9C-101B-9397-08002B2CF9AE}" pid="7" name="MSIP_Label_52d06e56-1756-4005-87f1-1edc72dd4bdf_ActionId">
    <vt:lpwstr>ccd7091d-e072-4c45-aca9-df7f0b674ea6</vt:lpwstr>
  </property>
  <property fmtid="{D5CDD505-2E9C-101B-9397-08002B2CF9AE}" pid="8" name="MSIP_Label_52d06e56-1756-4005-87f1-1edc72dd4bdf_ContentBits">
    <vt:lpwstr>0</vt:lpwstr>
  </property>
  <property fmtid="{D5CDD505-2E9C-101B-9397-08002B2CF9AE}" pid="9" name="ContentTypeId">
    <vt:lpwstr>0x0101006CB275401FF6E543AB4CFF84F90C6EDB</vt:lpwstr>
  </property>
  <property fmtid="{D5CDD505-2E9C-101B-9397-08002B2CF9AE}" pid="10" name="MediaServiceImageTags">
    <vt:lpwstr/>
  </property>
</Properties>
</file>